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kk\OneDrive - Misa Oy\ERM\Kiuaslaskuri\"/>
    </mc:Choice>
  </mc:AlternateContent>
  <xr:revisionPtr revIDLastSave="999" documentId="8_{A199AA12-FA78-4BA0-8AEA-2FD77A323927}" xr6:coauthVersionLast="45" xr6:coauthVersionMax="45" xr10:uidLastSave="{6552F290-27E0-4962-98E0-64C2F99FC702}"/>
  <bookViews>
    <workbookView xWindow="-120" yWindow="-120" windowWidth="29040" windowHeight="15840" xr2:uid="{ABE9E653-DB04-4F71-B093-8FE70BCA3228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18" i="1" s="1"/>
  <c r="E5" i="1" l="1"/>
  <c r="E9" i="1" s="1"/>
  <c r="C19" i="1"/>
  <c r="E6" i="1" l="1"/>
  <c r="E8" i="1"/>
  <c r="E7" i="1"/>
  <c r="F12" i="1"/>
  <c r="F6" i="1"/>
  <c r="F11" i="1"/>
  <c r="E11" i="1"/>
  <c r="I7" i="1"/>
  <c r="I5" i="1"/>
  <c r="E16" i="1" s="1"/>
  <c r="F7" i="1"/>
  <c r="F8" i="1" s="1"/>
  <c r="J8" i="1"/>
  <c r="F9" i="1"/>
  <c r="E10" i="1"/>
  <c r="I8" i="1"/>
  <c r="J10" i="1"/>
  <c r="E12" i="1"/>
  <c r="I10" i="1"/>
  <c r="I17" i="1"/>
  <c r="E17" i="1"/>
  <c r="E21" i="1"/>
  <c r="E22" i="1"/>
  <c r="E18" i="1"/>
  <c r="E20" i="1"/>
  <c r="E15" i="1"/>
  <c r="J17" i="1"/>
  <c r="I15" i="1"/>
  <c r="E19" i="1"/>
  <c r="I9" i="1"/>
  <c r="J9" i="1" l="1"/>
  <c r="F10" i="1"/>
  <c r="G10" i="1" s="1"/>
  <c r="J7" i="1"/>
  <c r="I6" i="1"/>
  <c r="I16" i="1"/>
  <c r="F20" i="1"/>
  <c r="F18" i="1"/>
  <c r="F21" i="1"/>
  <c r="F17" i="1"/>
  <c r="F22" i="1"/>
  <c r="F19" i="1"/>
  <c r="G11" i="1" l="1"/>
</calcChain>
</file>

<file path=xl/sharedStrings.xml><?xml version="1.0" encoding="utf-8"?>
<sst xmlns="http://schemas.openxmlformats.org/spreadsheetml/2006/main" count="33" uniqueCount="29">
  <si>
    <t>Syötä tiedot oransseihin soluihin.</t>
  </si>
  <si>
    <t>Anna saunan leveys cm</t>
  </si>
  <si>
    <t>cm</t>
  </si>
  <si>
    <t>Anna saunan pituus cm</t>
  </si>
  <si>
    <t>Anna saunan korkeus cm</t>
  </si>
  <si>
    <t>Saunan todellinen tilavuus on</t>
  </si>
  <si>
    <r>
      <t>m</t>
    </r>
    <r>
      <rPr>
        <b/>
        <sz val="11"/>
        <color theme="1"/>
        <rFont val="Calibri"/>
        <family val="2"/>
      </rPr>
      <t>³</t>
    </r>
  </si>
  <si>
    <t>Anna vain toinen, mitat tai tilavuus, ei molempia.</t>
  </si>
  <si>
    <t>Saunassa on eristämätöntä seinää</t>
  </si>
  <si>
    <r>
      <t>m</t>
    </r>
    <r>
      <rPr>
        <sz val="11"/>
        <color theme="1"/>
        <rFont val="Calibri"/>
        <family val="2"/>
      </rPr>
      <t>²</t>
    </r>
  </si>
  <si>
    <t>Saunassa on ikkunapintaa tai lasiseinää</t>
  </si>
  <si>
    <t>Saunassa on lasiovia</t>
  </si>
  <si>
    <t>kpl</t>
  </si>
  <si>
    <t>Saunan laskennallinen tilavuus on</t>
  </si>
  <si>
    <t>Sopiva laitossähkökiuas on:</t>
  </si>
  <si>
    <t>Sopiva kiuasalusta on:</t>
  </si>
  <si>
    <t>Sopiva ohjauskeksus on:</t>
  </si>
  <si>
    <t>Sopiva kivilajitelma on:</t>
  </si>
  <si>
    <t>SOPIVAT MISA ERM TUOTTEET ANTAMIESI MITTOJEN MUKAAN:</t>
  </si>
  <si>
    <r>
      <t>m</t>
    </r>
    <r>
      <rPr>
        <b/>
        <sz val="14"/>
        <color rgb="FFFF0000"/>
        <rFont val="Calibri"/>
        <family val="2"/>
      </rPr>
      <t>³</t>
    </r>
  </si>
  <si>
    <r>
      <rPr>
        <b/>
        <sz val="12"/>
        <color theme="1"/>
        <rFont val="Calibri"/>
        <family val="2"/>
        <scheme val="minor"/>
      </rPr>
      <t xml:space="preserve">Tai </t>
    </r>
    <r>
      <rPr>
        <sz val="12"/>
        <color theme="1"/>
        <rFont val="Calibri"/>
        <family val="2"/>
        <scheme val="minor"/>
      </rPr>
      <t>anna saunahuoneen tilavuus</t>
    </r>
  </si>
  <si>
    <t>-KIUASLASKURI</t>
  </si>
  <si>
    <t xml:space="preserve">Pyydä tarjous: </t>
  </si>
  <si>
    <t>info@cihaus.fi</t>
  </si>
  <si>
    <t>p. 050 555 1822</t>
  </si>
  <si>
    <t>www.cihaus.fi</t>
  </si>
  <si>
    <t>www.misa.fi</t>
  </si>
  <si>
    <t>Cihaus Oy ei vastaa laskuriin syötettyjen tietojen oikeellisuutta.</t>
  </si>
  <si>
    <t>Varmista aina toimittajalta, että laskurin antamat tiedot ovat oikein, ennen tuotteiden tilaamista.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</si>
</sst>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i/>
      <u/>
      <sz val="14"/>
      <color theme="9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/>
    <xf numFmtId="2" fontId="3" fillId="2" borderId="0" xfId="0" applyNumberFormat="1" applyFont="1" applyFill="1"/>
    <xf numFmtId="0" fontId="3" fillId="2" borderId="0" xfId="0" applyFont="1" applyFill="1"/>
    <xf numFmtId="0" fontId="8" fillId="2" borderId="0" xfId="0" applyFont="1" applyFill="1"/>
    <xf numFmtId="0" fontId="0" fillId="2" borderId="0" xfId="0" applyFont="1" applyFill="1"/>
    <xf numFmtId="0" fontId="2" fillId="2" borderId="0" xfId="0" applyFont="1" applyFill="1"/>
    <xf numFmtId="0" fontId="0" fillId="2" borderId="0" xfId="0" applyFill="1" applyBorder="1"/>
    <xf numFmtId="0" fontId="9" fillId="2" borderId="0" xfId="0" applyFont="1" applyFill="1"/>
    <xf numFmtId="0" fontId="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10" fillId="2" borderId="0" xfId="0" applyFont="1" applyFill="1"/>
    <xf numFmtId="0" fontId="0" fillId="4" borderId="4" xfId="0" applyFill="1" applyBorder="1"/>
    <xf numFmtId="0" fontId="0" fillId="4" borderId="5" xfId="0" applyFill="1" applyBorder="1"/>
    <xf numFmtId="0" fontId="5" fillId="4" borderId="6" xfId="0" applyFont="1" applyFill="1" applyBorder="1" applyAlignment="1">
      <alignment horizontal="left"/>
    </xf>
    <xf numFmtId="0" fontId="0" fillId="4" borderId="0" xfId="0" applyFill="1" applyBorder="1"/>
    <xf numFmtId="0" fontId="0" fillId="4" borderId="7" xfId="0" applyFill="1" applyBorder="1"/>
    <xf numFmtId="0" fontId="5" fillId="4" borderId="0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9" fillId="4" borderId="0" xfId="0" applyFont="1" applyFill="1" applyBorder="1"/>
    <xf numFmtId="0" fontId="9" fillId="4" borderId="7" xfId="0" applyFont="1" applyFill="1" applyBorder="1"/>
    <xf numFmtId="0" fontId="9" fillId="4" borderId="8" xfId="0" applyFont="1" applyFill="1" applyBorder="1" applyAlignment="1">
      <alignment horizontal="left"/>
    </xf>
    <xf numFmtId="0" fontId="9" fillId="4" borderId="9" xfId="0" applyFont="1" applyFill="1" applyBorder="1"/>
    <xf numFmtId="0" fontId="9" fillId="4" borderId="10" xfId="0" applyFont="1" applyFill="1" applyBorder="1"/>
    <xf numFmtId="0" fontId="5" fillId="4" borderId="6" xfId="0" applyFont="1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10" xfId="0" applyFill="1" applyBorder="1"/>
    <xf numFmtId="0" fontId="6" fillId="4" borderId="6" xfId="0" applyFont="1" applyFill="1" applyBorder="1" applyAlignment="1">
      <alignment horizontal="left"/>
    </xf>
    <xf numFmtId="0" fontId="6" fillId="4" borderId="0" xfId="0" applyFont="1" applyFill="1" applyBorder="1"/>
    <xf numFmtId="0" fontId="6" fillId="4" borderId="9" xfId="0" applyFont="1" applyFill="1" applyBorder="1"/>
    <xf numFmtId="0" fontId="14" fillId="4" borderId="3" xfId="0" applyFont="1" applyFill="1" applyBorder="1"/>
    <xf numFmtId="0" fontId="10" fillId="2" borderId="0" xfId="0" applyFont="1" applyFill="1" applyBorder="1"/>
    <xf numFmtId="0" fontId="13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quotePrefix="1" applyFont="1" applyFill="1" applyAlignment="1">
      <alignment horizontal="right"/>
    </xf>
    <xf numFmtId="0" fontId="0" fillId="0" borderId="0" xfId="0" applyFill="1"/>
    <xf numFmtId="0" fontId="5" fillId="0" borderId="0" xfId="0" applyFont="1" applyFill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6" fillId="0" borderId="0" xfId="0" applyFont="1" applyFill="1"/>
    <xf numFmtId="0" fontId="0" fillId="0" borderId="0" xfId="0" applyFill="1" applyBorder="1"/>
    <xf numFmtId="0" fontId="5" fillId="0" borderId="0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5" fillId="4" borderId="0" xfId="0" applyFont="1" applyFill="1" applyBorder="1" applyAlignment="1">
      <alignment horizontal="center"/>
    </xf>
    <xf numFmtId="2" fontId="13" fillId="3" borderId="1" xfId="0" applyNumberFormat="1" applyFont="1" applyFill="1" applyBorder="1" applyProtection="1">
      <protection locked="0"/>
    </xf>
    <xf numFmtId="0" fontId="13" fillId="3" borderId="1" xfId="0" applyFont="1" applyFill="1" applyBorder="1" applyProtection="1">
      <protection locked="0"/>
    </xf>
    <xf numFmtId="2" fontId="11" fillId="5" borderId="11" xfId="0" applyNumberFormat="1" applyFont="1" applyFill="1" applyBorder="1" applyAlignment="1">
      <alignment horizontal="right"/>
    </xf>
    <xf numFmtId="0" fontId="11" fillId="2" borderId="0" xfId="0" applyFont="1" applyFill="1" applyAlignment="1">
      <alignment vertical="center"/>
    </xf>
    <xf numFmtId="0" fontId="16" fillId="2" borderId="0" xfId="1" applyFont="1" applyFill="1"/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left" vertical="top"/>
    </xf>
    <xf numFmtId="2" fontId="13" fillId="3" borderId="1" xfId="0" applyNumberFormat="1" applyFont="1" applyFill="1" applyBorder="1" applyAlignment="1" applyProtection="1">
      <alignment horizontal="right"/>
      <protection locked="0"/>
    </xf>
    <xf numFmtId="1" fontId="13" fillId="3" borderId="1" xfId="0" applyNumberFormat="1" applyFont="1" applyFill="1" applyBorder="1" applyProtection="1">
      <protection locked="0"/>
    </xf>
    <xf numFmtId="1" fontId="13" fillId="3" borderId="2" xfId="0" applyNumberFormat="1" applyFont="1" applyFill="1" applyBorder="1" applyProtection="1">
      <protection locked="0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17</xdr:row>
      <xdr:rowOff>238126</xdr:rowOff>
    </xdr:from>
    <xdr:to>
      <xdr:col>1</xdr:col>
      <xdr:colOff>1638300</xdr:colOff>
      <xdr:row>21</xdr:row>
      <xdr:rowOff>231411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ED7F0D9C-BA4B-48A3-83AC-2D894CBEF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4438651"/>
          <a:ext cx="1762125" cy="1069610"/>
        </a:xfrm>
        <a:prstGeom prst="rect">
          <a:avLst/>
        </a:prstGeom>
      </xdr:spPr>
    </xdr:pic>
    <xdr:clientData/>
  </xdr:twoCellAnchor>
  <xdr:twoCellAnchor editAs="oneCell">
    <xdr:from>
      <xdr:col>1</xdr:col>
      <xdr:colOff>1762126</xdr:colOff>
      <xdr:row>19</xdr:row>
      <xdr:rowOff>133350</xdr:rowOff>
    </xdr:from>
    <xdr:to>
      <xdr:col>3</xdr:col>
      <xdr:colOff>76201</xdr:colOff>
      <xdr:row>20</xdr:row>
      <xdr:rowOff>219265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FB1303EE-7532-42CA-8D09-F96659C5A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1726" y="4972050"/>
          <a:ext cx="1543050" cy="35261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0</xdr:row>
      <xdr:rowOff>57150</xdr:rowOff>
    </xdr:from>
    <xdr:to>
      <xdr:col>1</xdr:col>
      <xdr:colOff>1733550</xdr:colOff>
      <xdr:row>3</xdr:row>
      <xdr:rowOff>54024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20A6516E-DB9D-4E7A-8B4D-7999B1E42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7150"/>
          <a:ext cx="1762125" cy="673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sa.fi/" TargetMode="External"/><Relationship Id="rId1" Type="http://schemas.openxmlformats.org/officeDocument/2006/relationships/hyperlink" Target="http://www.cihaus.fi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5285-07D1-427C-AF0B-BA3AB19E4AAD}">
  <sheetPr>
    <pageSetUpPr fitToPage="1"/>
  </sheetPr>
  <dimension ref="A1:AB938"/>
  <sheetViews>
    <sheetView tabSelected="1" workbookViewId="0">
      <selection activeCell="C5" sqref="C5"/>
    </sheetView>
  </sheetViews>
  <sheetFormatPr defaultRowHeight="15" x14ac:dyDescent="0.25"/>
  <cols>
    <col min="1" max="1" width="9.140625" style="2"/>
    <col min="2" max="2" width="37.5703125" customWidth="1"/>
    <col min="3" max="3" width="13.5703125" customWidth="1"/>
    <col min="4" max="4" width="11.28515625" customWidth="1"/>
    <col min="5" max="5" width="23.7109375" customWidth="1"/>
    <col min="6" max="6" width="12.28515625" style="2" customWidth="1"/>
    <col min="7" max="7" width="17.7109375" style="2" customWidth="1"/>
    <col min="8" max="8" width="1.5703125" style="2" customWidth="1"/>
    <col min="9" max="9" width="11" style="2" customWidth="1"/>
    <col min="10" max="10" width="18.7109375" style="2" customWidth="1"/>
    <col min="11" max="11" width="1.7109375" style="2" customWidth="1"/>
    <col min="12" max="12" width="25" style="2" customWidth="1"/>
    <col min="13" max="13" width="27.140625" style="40" customWidth="1"/>
    <col min="14" max="14" width="1.5703125" style="40" customWidth="1"/>
    <col min="15" max="15" width="9.140625" style="40"/>
    <col min="16" max="16" width="16.7109375" style="40" customWidth="1"/>
    <col min="17" max="27" width="9.140625" style="40"/>
  </cols>
  <sheetData>
    <row r="1" spans="2:16" x14ac:dyDescent="0.25">
      <c r="B1" s="2"/>
      <c r="C1" s="2"/>
      <c r="D1" s="2"/>
      <c r="E1" s="2"/>
    </row>
    <row r="2" spans="2:16" ht="18.75" x14ac:dyDescent="0.3">
      <c r="B2" s="2"/>
      <c r="C2" s="38"/>
      <c r="D2" s="2"/>
      <c r="E2" s="1" t="s">
        <v>18</v>
      </c>
    </row>
    <row r="3" spans="2:16" ht="19.5" thickBot="1" x14ac:dyDescent="0.35">
      <c r="B3" s="1"/>
      <c r="C3" s="39" t="s">
        <v>21</v>
      </c>
      <c r="D3" s="2"/>
      <c r="E3" s="2"/>
      <c r="L3" s="9"/>
      <c r="M3" s="45"/>
      <c r="N3" s="45"/>
      <c r="O3" s="45"/>
      <c r="P3" s="45"/>
    </row>
    <row r="4" spans="2:16" ht="18.75" x14ac:dyDescent="0.3">
      <c r="B4" s="15" t="s">
        <v>0</v>
      </c>
      <c r="C4" s="2"/>
      <c r="D4" s="2"/>
      <c r="E4" s="35" t="s">
        <v>14</v>
      </c>
      <c r="F4" s="16"/>
      <c r="G4" s="17"/>
      <c r="I4" s="35" t="s">
        <v>15</v>
      </c>
      <c r="J4" s="17"/>
      <c r="L4" s="9"/>
      <c r="M4" s="45"/>
      <c r="N4" s="45"/>
      <c r="O4" s="45"/>
      <c r="P4" s="45"/>
    </row>
    <row r="5" spans="2:16" ht="21" x14ac:dyDescent="0.35">
      <c r="B5" s="15" t="s">
        <v>1</v>
      </c>
      <c r="C5" s="59"/>
      <c r="D5" s="2" t="s">
        <v>2</v>
      </c>
      <c r="E5" s="18" t="str">
        <f>IF(AND($C$18="Virhe"),"",IF(AND($C$18=""),"",IF(AND($C$18&lt;1.9),"Tarkista mitat",IF(AND($C$18=0),"",IF(AND($C$18&lt;1.9),"Tarkista mitat",IF(AND($C$18&lt;8,$C$18&gt;1.9),"Pieni sauna. Ei sopivaa laitossähkökiuasta.",IF(AND($C$18&gt;7.9,$C$18&lt;11.5),"12810",IF(AND($C$18&gt;11.5,$C$18&lt;14),"12812",IF(AND($C$18&gt;13.9,$C$18&lt;18),"12815",IF(AND($C$18&gt;17.9,$C$18&lt;23),"12820",IF(AND($C$18&gt;22.9,$C$18&lt;28.5),"12825",IF(AND($C$18&gt;28.4,$C$18&lt;34),"12830",IF(AND($C$18&gt;33.9,$C$18&lt;47),"12840",IF(AND($C$18&gt;46.9,$C$18&lt;57),"2 kpl 12825",IF(AND($C$18&gt;56.9,$C$18&lt;68),"2 kpl 12830","Saunaan ei löydy riittävän isoa kiuasta.")))))))))))))))</f>
        <v/>
      </c>
      <c r="F5" s="19"/>
      <c r="G5" s="20"/>
      <c r="I5" s="28" t="str">
        <f>IF($E$5="12810","22810",IF($E$5="12812","22815",IF($E$5="12815","22815",IF($E$5="12820","22820",IF($E$5="12825","22825",IF($E$5="12830","22830",IF($E$5="12840","22840",IF($E$5="2 kpl 12825","2 kpl 22825",IF($E$5="2 kpl 12830","2 kpl 22830","")))))))))</f>
        <v/>
      </c>
      <c r="J5" s="20"/>
      <c r="L5" s="13"/>
      <c r="M5" s="45"/>
      <c r="N5" s="45"/>
      <c r="O5" s="46"/>
      <c r="P5" s="45"/>
    </row>
    <row r="6" spans="2:16" ht="21" x14ac:dyDescent="0.35">
      <c r="B6" s="15" t="s">
        <v>3</v>
      </c>
      <c r="C6" s="60"/>
      <c r="D6" s="2" t="s">
        <v>2</v>
      </c>
      <c r="E6" s="18" t="str">
        <f>IF(AND($C$18="Virhe"),"",IF($C$18="","",IF($C$18&gt;68,"Ole yhteydessä:",IF($C$18&lt;8,"",IF(E5&lt;&gt;"","Misa ERM",)))))</f>
        <v/>
      </c>
      <c r="F6" s="21" t="str">
        <f>IF(E5="2 kpl 12825","x 2",IF(E5="2 kpl 12830","x 2",""))</f>
        <v/>
      </c>
      <c r="G6" s="20"/>
      <c r="I6" s="28" t="str">
        <f>IF(I5&lt;&gt;"","Misa ERM Kiuasalusta","")</f>
        <v/>
      </c>
      <c r="J6" s="20"/>
      <c r="L6" s="13"/>
      <c r="M6" s="45"/>
      <c r="N6" s="45"/>
      <c r="O6" s="46"/>
      <c r="P6" s="45"/>
    </row>
    <row r="7" spans="2:16" ht="21" x14ac:dyDescent="0.35">
      <c r="B7" s="36" t="s">
        <v>4</v>
      </c>
      <c r="C7" s="59"/>
      <c r="D7" s="9" t="s">
        <v>2</v>
      </c>
      <c r="E7" s="22" t="str">
        <f>IF(AND($C$18="Virhe"),"",IF($C$18="","",IF($C$18&gt;68,"Cihaus Oy",IF(OR(E5="12810",E5="12812",E5="12815",E5="12820",E5="12825",E5="12830",E5="12840",E5="2 kpl 12825",E5="2 kpl 12830"),"Teho",""))))</f>
        <v/>
      </c>
      <c r="F7" s="23" t="str">
        <f>IF(E5="12810","10,2 kW",IF(E5="12812","11,9 kW",IF(E5="12815","15,3 kW",IF(E5="12820","20,4 kW",IF(E5="12825","25,5 kW",IF(E5="12830","30,6 kW",IF(E5="12840","40,8 kW",IF(E5="2 kpl 12825","51,0 kW",IF(E5="2 kpl 12830","61,2 kW","")))))))))</f>
        <v/>
      </c>
      <c r="G7" s="20"/>
      <c r="I7" s="22" t="str">
        <f>IF(OR($E$5="12810",$E$5="12812",$E$5="12815",$E$5="12820",$E$5="12825",$E$5="12830",$E$5="12840",$E$5="2 kpl 12825",$E$5="2 kpl 12830"),"Syvyys","")</f>
        <v/>
      </c>
      <c r="J7" s="24" t="str">
        <f>IF($E$5="2 kpl 12825","1060 mm",IF($E$5="2 kpl 12830","1060 mm",IF($F$7&lt;&gt;"","530 mm","")))</f>
        <v/>
      </c>
      <c r="L7" s="14"/>
      <c r="M7" s="47"/>
      <c r="N7" s="45"/>
      <c r="O7" s="48"/>
      <c r="P7" s="47"/>
    </row>
    <row r="8" spans="2:16" ht="21" x14ac:dyDescent="0.35">
      <c r="B8" s="15" t="s">
        <v>5</v>
      </c>
      <c r="C8" s="4">
        <f>C5*C6*C7/1000000</f>
        <v>0</v>
      </c>
      <c r="D8" s="5" t="s">
        <v>6</v>
      </c>
      <c r="E8" s="22" t="str">
        <f>IF(AND($C$18="Virhe"),"",IF($C$18="","",IF($C$18&gt;68,"p. 050 555 1822",IF(OR(E5="12810",E5="12812",E5="12815",E5="12820",E5="12825",E5="12830",E5="12840",E5="2 kpl 12825",E5="2 kpl 12830"),"Syvyys",""))))</f>
        <v/>
      </c>
      <c r="F8" s="23" t="str">
        <f>IF(E5="2 kpl 12825","1040 mm",IF(E5="2 kpl 12830","1040 mm",IF(F7&lt;&gt;"","520 mm","")))</f>
        <v/>
      </c>
      <c r="G8" s="20"/>
      <c r="I8" s="22" t="str">
        <f>IF(OR($E$5="12810",$E$5="12812",$E$5="12815",$E$5="12820",$E$5="12825",$E$5="12830",$E$5="12840",$E$5="2 kpl 12825",$E$5="2 kpl 12830"),"Leveys","")</f>
        <v/>
      </c>
      <c r="J8" s="24" t="str">
        <f>IF($E$5="12810","420 mm",IF($E$5="12812","570 mm",IF($E$5="12815","570 mm",IF($E$5="12820","720 mm",IF($E$5="12825","870 mm",IF($E$5="12830","1020 mm",IF($E$5="12840","1320 mm",IF($E$5="2 kpl 12825","870 mm",IF($E$5="2 kpl 12830","1020 mm","")))))))))</f>
        <v/>
      </c>
      <c r="L8" s="14"/>
      <c r="M8" s="47"/>
      <c r="N8" s="45"/>
      <c r="O8" s="45"/>
      <c r="P8" s="45"/>
    </row>
    <row r="9" spans="2:16" ht="21" x14ac:dyDescent="0.35">
      <c r="B9" s="15"/>
      <c r="C9" s="4"/>
      <c r="D9" s="5"/>
      <c r="E9" s="22" t="str">
        <f>IF(AND($C$18="Virhe"),"",IF($C$18="","",IF($C$18&gt;68,"info@cihaus.fi",IF(OR(E5="12810",E5="12812",E5="12815",E5="12820",E5="12825",E5="12830",E5="12840",E5="2 kpl 12825",E5="2 kpl 12830"),"Leveys",""))))</f>
        <v/>
      </c>
      <c r="F9" s="23" t="str">
        <f>IF(E5="12810","420 mm",IF(E5="12812","570 mm",IF(E5="12815","570 mm",IF(E5="12820","720 mm",IF(E5="12825","870 mm",IF(E5="12830","1020 mm",IF(E5="12840","1320 mm",IF(E5="2 kpl 12825","870 mm",IF(E5="2 kpl 12830","1020 mm","")))))))))</f>
        <v/>
      </c>
      <c r="G9" s="20"/>
      <c r="I9" s="22" t="str">
        <f>IF(OR($E$5="12810",$E$5="12812",$E$5="12815",$E$5="12820",$E$5="12825",$E$5="12830",$E$5="12840",$E$5="2 kpl 12825",$E$5="2 kpl 12830"),"Korkeus","")</f>
        <v/>
      </c>
      <c r="J9" s="24" t="str">
        <f>IF($F$7&lt;&gt;"","70 - 150 mm","")</f>
        <v/>
      </c>
      <c r="L9" s="14"/>
      <c r="M9" s="47"/>
      <c r="N9" s="45"/>
      <c r="O9" s="45"/>
      <c r="P9" s="45"/>
    </row>
    <row r="10" spans="2:16" ht="21" x14ac:dyDescent="0.35">
      <c r="B10" s="15" t="s">
        <v>20</v>
      </c>
      <c r="C10" s="51"/>
      <c r="D10" s="5" t="s">
        <v>6</v>
      </c>
      <c r="E10" s="22" t="str">
        <f>IF(OR(E5="12810",E5="12812",E5="12815",E5="12820",E5="12825",E5="12830",E5="12840",E5="2 kpl 12825",E5="2 kpl 12830"),"Korkeus","")</f>
        <v/>
      </c>
      <c r="F10" s="23" t="str">
        <f>IF(F7&lt;&gt;"","810 mm","")</f>
        <v/>
      </c>
      <c r="G10" s="24" t="str">
        <f>IF(F10&lt;&gt;"","ilman alustaa","")</f>
        <v/>
      </c>
      <c r="I10" s="22" t="str">
        <f>IF(OR($E$5="12810",$E$5="12812",$E$5="12815",$E$5="12820",$E$5="12825",$E$5="12830",$E$5="12840",$E$5="2 kpl 12825",$E$5="2 kpl 12830"),"Paino","")</f>
        <v/>
      </c>
      <c r="J10" s="24" t="str">
        <f>IF($E$5="12810","2,6 kg",IF($E$5="12812","3,5 kg",IF($E$5="12815","3,5 kg",IF($E$5="12820","4,4 kg",IF($E$5="12825","5,3 kg",IF($E$5="12830","6,2 kg",IF($E$5="12840","8,0 kg",IF($E$5="2 kpl 12825","10,6 kg",IF($E$5="2 kpl 12830","12,4 kg","")))))))))</f>
        <v/>
      </c>
      <c r="L10" s="14"/>
      <c r="M10" s="49"/>
      <c r="N10" s="45"/>
      <c r="O10" s="45"/>
      <c r="P10" s="45"/>
    </row>
    <row r="11" spans="2:16" ht="21" x14ac:dyDescent="0.35">
      <c r="B11" s="15" t="s">
        <v>7</v>
      </c>
      <c r="C11" s="2"/>
      <c r="D11" s="2"/>
      <c r="E11" s="22" t="str">
        <f>IF(OR(E5="12810",E5="12812",E5="12815",E5="12820",E5="12825",E5="12830",E5="12840",E5="2 kpl 12825",E5="2 kpl 12830"),"Paino","")</f>
        <v/>
      </c>
      <c r="F11" s="23" t="str">
        <f>IF(E5="12810","36 kg",IF(E5="12812","43 kg",IF(E5="12815","45 kg",IF(E5="12820","54 kg",IF(E5="12825","63 kg",IF(E5="12830","72 kg",IF(E5="12840","91 kg",IF(E5="2 kpl 12825","126 kg",IF(E5="2 kpl 12830","144 kg","")))))))))</f>
        <v/>
      </c>
      <c r="G11" s="24" t="str">
        <f>IF(F10&lt;&gt;"","ilman kiviä","")</f>
        <v/>
      </c>
      <c r="I11" s="29"/>
      <c r="J11" s="20"/>
      <c r="L11" s="14"/>
      <c r="M11" s="49"/>
      <c r="N11" s="45"/>
      <c r="O11" s="45"/>
      <c r="P11" s="45"/>
    </row>
    <row r="12" spans="2:16" ht="21.75" thickBot="1" x14ac:dyDescent="0.4">
      <c r="B12" s="15"/>
      <c r="C12" s="2"/>
      <c r="D12" s="2"/>
      <c r="E12" s="25" t="str">
        <f>IF(OR(E5="12810",E5="12812",E5="12815",E5="12820",E5="12825",E5="12830",E5="12840",E5="2 kpl 12825",E5="2 kpl 12830"),"Kivimäärä","")</f>
        <v/>
      </c>
      <c r="F12" s="26" t="str">
        <f>IF(E5="12810","50 kg",IF(E5="12812","60 kg",IF(E5="12815","60 kg",IF(E5="12820","70 kg",IF(E5="12825","100 kg",IF(E5="12830","120 kg",IF(E5="12840","140 kg",IF(E5="2 kpl 12825","200 kg",IF(E5="2 kpl 12830","240 kg","")))))))))</f>
        <v/>
      </c>
      <c r="G12" s="27"/>
      <c r="I12" s="30"/>
      <c r="J12" s="31"/>
      <c r="L12" s="14"/>
      <c r="M12" s="49"/>
      <c r="N12" s="45"/>
      <c r="O12" s="45"/>
      <c r="P12" s="45"/>
    </row>
    <row r="13" spans="2:16" ht="16.5" thickBot="1" x14ac:dyDescent="0.3">
      <c r="B13" s="15" t="s">
        <v>8</v>
      </c>
      <c r="C13" s="58"/>
      <c r="D13" s="2" t="s">
        <v>9</v>
      </c>
      <c r="E13" s="2"/>
    </row>
    <row r="14" spans="2:16" ht="18.75" x14ac:dyDescent="0.3">
      <c r="B14" s="15" t="s">
        <v>10</v>
      </c>
      <c r="C14" s="51"/>
      <c r="D14" s="2" t="s">
        <v>9</v>
      </c>
      <c r="E14" s="35" t="s">
        <v>16</v>
      </c>
      <c r="F14" s="16"/>
      <c r="G14" s="17"/>
      <c r="I14" s="35" t="s">
        <v>17</v>
      </c>
      <c r="J14" s="17"/>
    </row>
    <row r="15" spans="2:16" ht="21" x14ac:dyDescent="0.35">
      <c r="B15" s="15" t="s">
        <v>11</v>
      </c>
      <c r="C15" s="52"/>
      <c r="D15" s="2" t="s">
        <v>12</v>
      </c>
      <c r="E15" s="18" t="str">
        <f>IF($E$5="12810","13735L",IF($E$5="12812","13735L",IF($E$5="12815","13735L",IF($E$5="12820","13750L",IF($E$5="12825","13750L",IF($E$5="12830","13750L",IF($E$5="12840","13780L",IF($E$5="2 kpl 12825","13800L",IF($E$5="2 kpl 12830","13800L","")))))))))</f>
        <v/>
      </c>
      <c r="F15" s="19"/>
      <c r="G15" s="20"/>
      <c r="I15" s="28" t="str">
        <f>IF($E$5="12810","KERKES10",IF($E$5="12812","KERKES15",IF($E$5="12815","KERKES15",IF($E$5="12820","KERKES20",IF($E$5="12825","KERKES25",IF($E$5="12830","KERKES30",IF($E$5="12840","KERKES40",IF($E$5="2 kpl 12825","2 kpl KERKES25",IF($E$5="2 kpl 12830","2 kpl KERKES30","")))))))))</f>
        <v/>
      </c>
      <c r="J15" s="20"/>
    </row>
    <row r="16" spans="2:16" ht="21" x14ac:dyDescent="0.35">
      <c r="B16" s="7"/>
      <c r="C16" s="2"/>
      <c r="D16" s="2"/>
      <c r="E16" s="18" t="str">
        <f>IF($I$5&lt;&gt;"","Misa ERM Logi ohjauskeskus","")</f>
        <v/>
      </c>
      <c r="F16" s="50"/>
      <c r="G16" s="20"/>
      <c r="I16" s="28" t="str">
        <f>IF($I$5&lt;&gt;"","Kerkes kivilajitelma","")</f>
        <v/>
      </c>
      <c r="J16" s="20"/>
    </row>
    <row r="17" spans="1:28" ht="21.75" thickBot="1" x14ac:dyDescent="0.4">
      <c r="B17" s="6"/>
      <c r="C17" s="2"/>
      <c r="D17" s="2"/>
      <c r="E17" s="22" t="str">
        <f>IF(OR($E$5="12810",$E$5="12812",$E$5="12815",$E$5="12820",$E$5="12825",$E$5="12830",$E$5="12840",$E$5="2 kpl 12825",$E$5="2 kpl 12830"),"Sähkövirta","")</f>
        <v/>
      </c>
      <c r="F17" s="23" t="str">
        <f>IF(E15="13735L","40 A",IF(E15="13750L","63 A",IF(E15="13780L","80 A",IF(E15="13800L","100 A",""))))</f>
        <v/>
      </c>
      <c r="G17" s="20"/>
      <c r="I17" s="22" t="str">
        <f>IF(OR($E$5="12810",$E$5="12812",$E$5="12815",$E$5="12820",$E$5="12825",$E$5="12830",$E$5="12840",$E$5="2 kpl 12825",$E$5="2 kpl 12830"),"Kiviä","")</f>
        <v/>
      </c>
      <c r="J17" s="24" t="str">
        <f>IF($E$5="12810","50 kg",IF($E$5="12812","60 kg",IF($E$5="12815","60 kg",IF($E$5="12820","70 kg",IF($E$5="12825","100 kg",IF($E$5="12830","120 kg",IF($E$5="12840","140 kg",IF($E$5="2 kpl 12825","200 kg",IF($E$5="2 kpl 12830","240 kg","")))))))))</f>
        <v/>
      </c>
    </row>
    <row r="18" spans="1:28" ht="21.75" thickBot="1" x14ac:dyDescent="0.4">
      <c r="B18" s="37" t="s">
        <v>13</v>
      </c>
      <c r="C18" s="53" t="str">
        <f>IF(AND(C8=0,OR(C10="",C10=0)),"",IF(AND(C8=0),C10+C13*1.2+C14*1.2+C15*2,IF(AND(OR(C10=0,C10="")),C8+C13*1.2+C14*1.2+C15*2,IF(AND(C10&lt;&gt;0,C10&lt;&gt;"",C8&lt;&gt;0),"Virhe"))))</f>
        <v/>
      </c>
      <c r="D18" s="54" t="s">
        <v>19</v>
      </c>
      <c r="E18" s="32" t="str">
        <f>IF(OR($E$5="12810",$E$5="12812",$E$5="12815",$E$5="12820",$E$5="12825",$E$5="12830",$E$5="12840",$E$5="2 kpl 12825",$E$5="2 kpl 12830"),"Johdotus keskukselle","")</f>
        <v/>
      </c>
      <c r="F18" s="23" t="str">
        <f>IF(E15="13735L","1 kpl 5x16 mm²",IF(E15="13750L","1 kpl 5x25 mm²",IF(E15="13780L","2 kpl 5x16 mm²",IF(E15="13800L","2 kpl 5x16 mm²",""))))</f>
        <v/>
      </c>
      <c r="G18" s="20"/>
      <c r="I18" s="29"/>
      <c r="J18" s="20"/>
    </row>
    <row r="19" spans="1:28" ht="21" x14ac:dyDescent="0.35">
      <c r="B19" s="6"/>
      <c r="C19" s="8" t="str">
        <f>IF(C18="Virhe","Anna vain mitat tai kuutiot","")</f>
        <v/>
      </c>
      <c r="D19" s="2"/>
      <c r="E19" s="22" t="str">
        <f>IF(OR($E$5="12810",$E$5="12812",$E$5="12815",$E$5="12820",$E$5="12825",$E$5="12830",$E$5="12840",$E$5="2 kpl 12825",$E$5="2 kpl 12830"),"Kiukaan max. teho","")</f>
        <v/>
      </c>
      <c r="F19" s="23" t="str">
        <f>IF(E15="13735L","19 kW",IF(E15="13750L","31 kW",IF(E15="13780L","50 kW",IF(E15="13800L","62 kW",""))))</f>
        <v/>
      </c>
      <c r="G19" s="20"/>
      <c r="I19" s="29"/>
      <c r="J19" s="20"/>
    </row>
    <row r="20" spans="1:28" ht="21" x14ac:dyDescent="0.35">
      <c r="B20" s="2"/>
      <c r="C20" s="2"/>
      <c r="D20" s="2"/>
      <c r="E20" s="22" t="str">
        <f>IF(OR($E$5="12810",$E$5="12812",$E$5="12815",$E$5="12820",$E$5="12825",$E$5="12830",$E$5="12840",$E$5="2 kpl 12825",$E$5="2 kpl 12830"),"Syvyys","")</f>
        <v/>
      </c>
      <c r="F20" s="33" t="str">
        <f>IF(E15&lt;&gt;"","130 mm","")</f>
        <v/>
      </c>
      <c r="G20" s="20"/>
      <c r="I20" s="29"/>
      <c r="J20" s="20"/>
    </row>
    <row r="21" spans="1:28" ht="21" x14ac:dyDescent="0.35">
      <c r="B21" s="3"/>
      <c r="C21" s="2"/>
      <c r="D21" s="2"/>
      <c r="E21" s="22" t="str">
        <f>IF(OR($E$5="12810",$E$5="12812",$E$5="12815",$E$5="12820",$E$5="12825",$E$5="12830",$E$5="12840",$E$5="2 kpl 12825",$E$5="2 kpl 12830"),"Leveys","")</f>
        <v/>
      </c>
      <c r="F21" s="33" t="str">
        <f>IF(E15="13800L","650 mm",IF(E15&lt;&gt;"","325 mm",""))</f>
        <v/>
      </c>
      <c r="G21" s="20"/>
      <c r="I21" s="29"/>
      <c r="J21" s="20"/>
    </row>
    <row r="22" spans="1:28" ht="21.75" thickBot="1" x14ac:dyDescent="0.4">
      <c r="B22" s="11"/>
      <c r="C22" s="11"/>
      <c r="D22" s="2"/>
      <c r="E22" s="25" t="str">
        <f>IF(OR($E$5="12810",$E$5="12812",$E$5="12815",$E$5="12820",$E$5="12825",$E$5="12830",$E$5="12840",$E$5="2 kpl 12825",$E$5="2 kpl 12830"),"Korkeus","")</f>
        <v/>
      </c>
      <c r="F22" s="34" t="str">
        <f>IF(E15&lt;&gt;"","500 mm","")</f>
        <v/>
      </c>
      <c r="G22" s="31"/>
      <c r="I22" s="30"/>
      <c r="J22" s="31"/>
    </row>
    <row r="23" spans="1:28" ht="21" x14ac:dyDescent="0.35">
      <c r="B23" s="12"/>
      <c r="C23" s="10"/>
      <c r="D23" s="2"/>
      <c r="E23" s="2"/>
    </row>
    <row r="24" spans="1:28" ht="21" x14ac:dyDescent="0.35">
      <c r="B24" s="56"/>
      <c r="C24" s="10"/>
      <c r="D24" s="2"/>
      <c r="E24" s="3" t="s">
        <v>22</v>
      </c>
      <c r="F24" s="3" t="s">
        <v>23</v>
      </c>
      <c r="I24" s="55" t="s">
        <v>25</v>
      </c>
    </row>
    <row r="25" spans="1:28" ht="21" x14ac:dyDescent="0.35">
      <c r="B25" s="56" t="s">
        <v>28</v>
      </c>
      <c r="C25" s="10"/>
      <c r="D25" s="2"/>
      <c r="E25" s="2"/>
      <c r="F25" s="3" t="s">
        <v>24</v>
      </c>
      <c r="I25" s="55" t="s">
        <v>26</v>
      </c>
    </row>
    <row r="26" spans="1:28" ht="21" x14ac:dyDescent="0.35">
      <c r="B26" s="57" t="s">
        <v>27</v>
      </c>
      <c r="C26" s="10"/>
      <c r="D26" s="10"/>
      <c r="E26" s="2"/>
    </row>
    <row r="27" spans="1:28" ht="21" x14ac:dyDescent="0.35">
      <c r="B27" s="12"/>
      <c r="C27" s="10"/>
      <c r="D27" s="10"/>
      <c r="E27" s="2"/>
    </row>
    <row r="28" spans="1:28" ht="21" x14ac:dyDescent="0.35">
      <c r="B28" s="12"/>
      <c r="C28" s="10"/>
      <c r="D28" s="10"/>
      <c r="E28" s="2"/>
    </row>
    <row r="29" spans="1:28" x14ac:dyDescent="0.25">
      <c r="B29" s="2"/>
      <c r="C29" s="2"/>
      <c r="D29" s="2"/>
      <c r="E29" s="2"/>
    </row>
    <row r="30" spans="1:28" x14ac:dyDescent="0.2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AB30" s="40"/>
    </row>
    <row r="31" spans="1:28" ht="21" x14ac:dyDescent="0.35">
      <c r="A31" s="40"/>
      <c r="B31" s="41"/>
      <c r="C31" s="40"/>
      <c r="D31" s="40"/>
      <c r="E31" s="40"/>
      <c r="F31" s="40"/>
      <c r="G31" s="40"/>
      <c r="H31" s="40"/>
      <c r="I31" s="40"/>
      <c r="J31" s="40"/>
      <c r="K31" s="40"/>
      <c r="L31" s="40"/>
      <c r="AB31" s="40"/>
    </row>
    <row r="32" spans="1:28" ht="21" x14ac:dyDescent="0.35">
      <c r="A32" s="40"/>
      <c r="B32" s="41"/>
      <c r="C32" s="40"/>
      <c r="D32" s="40"/>
      <c r="E32" s="40"/>
      <c r="F32" s="40"/>
      <c r="G32" s="40"/>
      <c r="H32" s="40"/>
      <c r="I32" s="40"/>
      <c r="J32" s="40"/>
      <c r="K32" s="40"/>
      <c r="L32" s="40"/>
      <c r="AB32" s="40"/>
    </row>
    <row r="33" spans="1:28" ht="21" x14ac:dyDescent="0.35">
      <c r="A33" s="40"/>
      <c r="B33" s="42"/>
      <c r="C33" s="43"/>
      <c r="D33" s="40"/>
      <c r="E33" s="40"/>
      <c r="F33" s="40"/>
      <c r="G33" s="40"/>
      <c r="H33" s="40"/>
      <c r="I33" s="40"/>
      <c r="J33" s="40"/>
      <c r="K33" s="40"/>
      <c r="L33" s="40"/>
      <c r="AB33" s="40"/>
    </row>
    <row r="34" spans="1:28" ht="21" x14ac:dyDescent="0.35">
      <c r="A34" s="40"/>
      <c r="B34" s="42"/>
      <c r="C34" s="43"/>
      <c r="D34" s="40"/>
      <c r="E34" s="40"/>
      <c r="F34" s="40"/>
      <c r="G34" s="40"/>
      <c r="H34" s="40"/>
      <c r="I34" s="40"/>
      <c r="J34" s="40"/>
      <c r="K34" s="40"/>
      <c r="L34" s="40"/>
      <c r="AB34" s="40"/>
    </row>
    <row r="35" spans="1:28" ht="21" x14ac:dyDescent="0.35">
      <c r="A35" s="40"/>
      <c r="B35" s="42"/>
      <c r="C35" s="43"/>
      <c r="D35" s="40"/>
      <c r="E35" s="40"/>
      <c r="F35" s="40"/>
      <c r="G35" s="40"/>
      <c r="H35" s="40"/>
      <c r="I35" s="40"/>
      <c r="J35" s="40"/>
      <c r="K35" s="40"/>
      <c r="L35" s="40"/>
      <c r="AB35" s="40"/>
    </row>
    <row r="36" spans="1:28" ht="21" x14ac:dyDescent="0.35">
      <c r="A36" s="40"/>
      <c r="B36" s="42"/>
      <c r="C36" s="43"/>
      <c r="D36" s="40"/>
      <c r="E36" s="40"/>
      <c r="F36" s="40"/>
      <c r="G36" s="40"/>
      <c r="H36" s="40"/>
      <c r="I36" s="40"/>
      <c r="J36" s="40"/>
      <c r="K36" s="40"/>
      <c r="L36" s="40"/>
      <c r="AB36" s="40"/>
    </row>
    <row r="37" spans="1:28" x14ac:dyDescent="0.25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AB37" s="40"/>
    </row>
    <row r="38" spans="1:28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AB38" s="40"/>
    </row>
    <row r="39" spans="1:28" ht="21" x14ac:dyDescent="0.35">
      <c r="A39" s="40"/>
      <c r="B39" s="41"/>
      <c r="C39" s="40"/>
      <c r="D39" s="40"/>
      <c r="E39" s="40"/>
      <c r="F39" s="40"/>
      <c r="G39" s="40"/>
      <c r="H39" s="40"/>
      <c r="I39" s="40"/>
      <c r="J39" s="40"/>
      <c r="K39" s="40"/>
      <c r="L39" s="40"/>
      <c r="AB39" s="40"/>
    </row>
    <row r="40" spans="1:28" ht="21" x14ac:dyDescent="0.35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40"/>
      <c r="AB40" s="40"/>
    </row>
    <row r="41" spans="1:28" ht="21" x14ac:dyDescent="0.35">
      <c r="A41" s="40"/>
      <c r="B41" s="42"/>
      <c r="C41" s="43"/>
      <c r="D41" s="40"/>
      <c r="E41" s="40"/>
      <c r="F41" s="40"/>
      <c r="G41" s="40"/>
      <c r="H41" s="40"/>
      <c r="I41" s="40"/>
      <c r="J41" s="40"/>
      <c r="K41" s="40"/>
      <c r="L41" s="40"/>
      <c r="AB41" s="40"/>
    </row>
    <row r="42" spans="1:28" ht="21" x14ac:dyDescent="0.35">
      <c r="A42" s="40"/>
      <c r="B42" s="42"/>
      <c r="C42" s="43"/>
      <c r="D42" s="40"/>
      <c r="E42" s="40"/>
      <c r="F42" s="40"/>
      <c r="G42" s="40"/>
      <c r="H42" s="40"/>
      <c r="I42" s="40"/>
      <c r="J42" s="40"/>
      <c r="K42" s="40"/>
      <c r="L42" s="40"/>
      <c r="AB42" s="40"/>
    </row>
    <row r="43" spans="1:28" ht="21" x14ac:dyDescent="0.35">
      <c r="A43" s="40"/>
      <c r="B43" s="42"/>
      <c r="C43" s="43"/>
      <c r="D43" s="40"/>
      <c r="E43" s="40"/>
      <c r="F43" s="40"/>
      <c r="G43" s="40"/>
      <c r="H43" s="40"/>
      <c r="I43" s="40"/>
      <c r="J43" s="40"/>
      <c r="K43" s="40"/>
      <c r="L43" s="40"/>
      <c r="AB43" s="40"/>
    </row>
    <row r="44" spans="1:28" ht="21" x14ac:dyDescent="0.35">
      <c r="A44" s="40"/>
      <c r="B44" s="42"/>
      <c r="C44" s="44"/>
      <c r="D44" s="40"/>
      <c r="E44" s="40"/>
      <c r="F44" s="40"/>
      <c r="G44" s="40"/>
      <c r="H44" s="40"/>
      <c r="I44" s="40"/>
      <c r="J44" s="40"/>
      <c r="K44" s="40"/>
      <c r="L44" s="40"/>
      <c r="AB44" s="40"/>
    </row>
    <row r="45" spans="1:28" ht="21" x14ac:dyDescent="0.35">
      <c r="A45" s="40"/>
      <c r="B45" s="42"/>
      <c r="C45" s="44"/>
      <c r="D45" s="40"/>
      <c r="E45" s="40"/>
      <c r="F45" s="40"/>
      <c r="G45" s="40"/>
      <c r="H45" s="40"/>
      <c r="I45" s="40"/>
      <c r="J45" s="40"/>
      <c r="K45" s="40"/>
      <c r="L45" s="40"/>
      <c r="AB45" s="40"/>
    </row>
    <row r="46" spans="1:28" ht="21" x14ac:dyDescent="0.35">
      <c r="A46" s="40"/>
      <c r="B46" s="42"/>
      <c r="C46" s="44"/>
      <c r="D46" s="40"/>
      <c r="E46" s="40"/>
      <c r="F46" s="40"/>
      <c r="G46" s="40"/>
      <c r="H46" s="40"/>
      <c r="I46" s="40"/>
      <c r="J46" s="40"/>
      <c r="K46" s="40"/>
      <c r="L46" s="40"/>
      <c r="AB46" s="40"/>
    </row>
    <row r="47" spans="1:28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AB47" s="40"/>
    </row>
    <row r="48" spans="1:28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AB48" s="40"/>
    </row>
    <row r="49" spans="1:28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AB49" s="40"/>
    </row>
    <row r="50" spans="1:28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AB50" s="40"/>
    </row>
    <row r="51" spans="1:28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AB51" s="40"/>
    </row>
    <row r="52" spans="1:28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AB52" s="40"/>
    </row>
    <row r="53" spans="1:28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AB53" s="40"/>
    </row>
    <row r="54" spans="1:28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AB54" s="40"/>
    </row>
    <row r="55" spans="1:28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AB55" s="40"/>
    </row>
    <row r="56" spans="1:28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AB56" s="40"/>
    </row>
    <row r="57" spans="1:28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AB57" s="40"/>
    </row>
    <row r="58" spans="1:28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AB58" s="40"/>
    </row>
    <row r="59" spans="1:28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AB59" s="40"/>
    </row>
    <row r="60" spans="1:28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AB60" s="40"/>
    </row>
    <row r="61" spans="1:28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AB61" s="40"/>
    </row>
    <row r="62" spans="1:28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AB62" s="40"/>
    </row>
    <row r="63" spans="1:28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AB63" s="40"/>
    </row>
    <row r="64" spans="1:28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AB64" s="40"/>
    </row>
    <row r="65" spans="1:28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AB65" s="40"/>
    </row>
    <row r="66" spans="1:28" x14ac:dyDescent="0.25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AB66" s="40"/>
    </row>
    <row r="67" spans="1:28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AB67" s="40"/>
    </row>
    <row r="68" spans="1:28" x14ac:dyDescent="0.25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AB68" s="40"/>
    </row>
    <row r="69" spans="1:28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AB69" s="40"/>
    </row>
    <row r="70" spans="1:28" x14ac:dyDescent="0.25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AB70" s="40"/>
    </row>
    <row r="71" spans="1:28" x14ac:dyDescent="0.2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AB71" s="40"/>
    </row>
    <row r="72" spans="1:28" x14ac:dyDescent="0.25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AB72" s="40"/>
    </row>
    <row r="73" spans="1:28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AB73" s="40"/>
    </row>
    <row r="74" spans="1:28" x14ac:dyDescent="0.25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AB74" s="40"/>
    </row>
    <row r="75" spans="1:28" x14ac:dyDescent="0.25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AB75" s="40"/>
    </row>
    <row r="76" spans="1:28" x14ac:dyDescent="0.25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AB76" s="40"/>
    </row>
    <row r="77" spans="1:28" x14ac:dyDescent="0.25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AB77" s="40"/>
    </row>
    <row r="78" spans="1:28" x14ac:dyDescent="0.25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AB78" s="40"/>
    </row>
    <row r="79" spans="1:28" x14ac:dyDescent="0.25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AB79" s="40"/>
    </row>
    <row r="80" spans="1:28" x14ac:dyDescent="0.25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AB80" s="40"/>
    </row>
    <row r="81" spans="1:28" x14ac:dyDescent="0.25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AB81" s="40"/>
    </row>
    <row r="82" spans="1:28" x14ac:dyDescent="0.25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AB82" s="40"/>
    </row>
    <row r="83" spans="1:28" x14ac:dyDescent="0.25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AB83" s="40"/>
    </row>
    <row r="84" spans="1:28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AB84" s="40"/>
    </row>
    <row r="85" spans="1:28" x14ac:dyDescent="0.25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AB85" s="40"/>
    </row>
    <row r="86" spans="1:28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AB86" s="40"/>
    </row>
    <row r="87" spans="1:28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AB87" s="40"/>
    </row>
    <row r="88" spans="1:28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AB88" s="40"/>
    </row>
    <row r="89" spans="1:28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AB89" s="40"/>
    </row>
    <row r="90" spans="1:28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AB90" s="40"/>
    </row>
    <row r="91" spans="1:28" x14ac:dyDescent="0.2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AB91" s="40"/>
    </row>
    <row r="92" spans="1:28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AB92" s="40"/>
    </row>
    <row r="93" spans="1:28" x14ac:dyDescent="0.2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AB93" s="40"/>
    </row>
    <row r="94" spans="1:28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AB94" s="40"/>
    </row>
    <row r="95" spans="1:28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AB95" s="40"/>
    </row>
    <row r="96" spans="1:28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AB96" s="40"/>
    </row>
    <row r="97" spans="1:28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AB97" s="40"/>
    </row>
    <row r="98" spans="1:28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AB98" s="40"/>
    </row>
    <row r="99" spans="1:28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AB99" s="40"/>
    </row>
    <row r="100" spans="1:28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AB100" s="40"/>
    </row>
    <row r="101" spans="1:28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AB101" s="40"/>
    </row>
    <row r="102" spans="1:28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AB102" s="40"/>
    </row>
    <row r="103" spans="1:28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AB103" s="40"/>
    </row>
    <row r="104" spans="1:28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AB104" s="40"/>
    </row>
    <row r="105" spans="1:28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AB105" s="40"/>
    </row>
    <row r="106" spans="1:28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AB106" s="40"/>
    </row>
    <row r="107" spans="1:28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AB107" s="40"/>
    </row>
    <row r="108" spans="1:28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AB108" s="40"/>
    </row>
    <row r="109" spans="1:28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AB109" s="40"/>
    </row>
    <row r="110" spans="1:28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AB110" s="40"/>
    </row>
    <row r="111" spans="1:28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AB111" s="40"/>
    </row>
    <row r="112" spans="1:28" x14ac:dyDescent="0.25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AB112" s="40"/>
    </row>
    <row r="113" spans="1:28" x14ac:dyDescent="0.25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AB113" s="40"/>
    </row>
    <row r="114" spans="1:28" x14ac:dyDescent="0.25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AB114" s="40"/>
    </row>
    <row r="115" spans="1:28" x14ac:dyDescent="0.25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AB115" s="40"/>
    </row>
    <row r="116" spans="1:28" x14ac:dyDescent="0.25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AB116" s="40"/>
    </row>
    <row r="117" spans="1:28" x14ac:dyDescent="0.25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AB117" s="40"/>
    </row>
    <row r="118" spans="1:28" x14ac:dyDescent="0.25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AB118" s="40"/>
    </row>
    <row r="119" spans="1:28" x14ac:dyDescent="0.25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AB119" s="40"/>
    </row>
    <row r="120" spans="1:28" x14ac:dyDescent="0.25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AB120" s="40"/>
    </row>
    <row r="121" spans="1:28" x14ac:dyDescent="0.25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AB121" s="40"/>
    </row>
    <row r="122" spans="1:28" x14ac:dyDescent="0.25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AB122" s="40"/>
    </row>
    <row r="123" spans="1:28" x14ac:dyDescent="0.25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AB123" s="40"/>
    </row>
    <row r="124" spans="1:28" x14ac:dyDescent="0.25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AB124" s="40"/>
    </row>
    <row r="125" spans="1:28" x14ac:dyDescent="0.25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AB125" s="40"/>
    </row>
    <row r="126" spans="1:28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AB126" s="40"/>
    </row>
    <row r="127" spans="1:28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AB127" s="40"/>
    </row>
    <row r="128" spans="1:28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AB128" s="40"/>
    </row>
    <row r="129" spans="1:28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AB129" s="40"/>
    </row>
    <row r="130" spans="1:28" x14ac:dyDescent="0.25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AB130" s="40"/>
    </row>
    <row r="131" spans="1:28" x14ac:dyDescent="0.25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AB131" s="40"/>
    </row>
    <row r="132" spans="1:28" x14ac:dyDescent="0.25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AB132" s="40"/>
    </row>
    <row r="133" spans="1:28" x14ac:dyDescent="0.25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AB133" s="40"/>
    </row>
    <row r="134" spans="1:28" x14ac:dyDescent="0.25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AB134" s="40"/>
    </row>
    <row r="135" spans="1:28" x14ac:dyDescent="0.25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AB135" s="40"/>
    </row>
    <row r="136" spans="1:28" x14ac:dyDescent="0.25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AB136" s="40"/>
    </row>
    <row r="137" spans="1:28" x14ac:dyDescent="0.25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AB137" s="40"/>
    </row>
    <row r="138" spans="1:28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AB138" s="40"/>
    </row>
    <row r="139" spans="1:28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AB139" s="40"/>
    </row>
    <row r="140" spans="1:28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AB140" s="40"/>
    </row>
    <row r="141" spans="1:28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AB141" s="40"/>
    </row>
    <row r="142" spans="1:28" x14ac:dyDescent="0.25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AB142" s="40"/>
    </row>
    <row r="143" spans="1:28" x14ac:dyDescent="0.25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AB143" s="40"/>
    </row>
    <row r="144" spans="1:28" x14ac:dyDescent="0.25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AB144" s="40"/>
    </row>
    <row r="145" spans="1:28" x14ac:dyDescent="0.25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AB145" s="40"/>
    </row>
    <row r="146" spans="1:28" x14ac:dyDescent="0.25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AB146" s="40"/>
    </row>
    <row r="147" spans="1:28" x14ac:dyDescent="0.25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AB147" s="40"/>
    </row>
    <row r="148" spans="1:28" x14ac:dyDescent="0.25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AB148" s="40"/>
    </row>
    <row r="149" spans="1:28" x14ac:dyDescent="0.25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AB149" s="40"/>
    </row>
    <row r="150" spans="1:28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AB150" s="40"/>
    </row>
    <row r="151" spans="1:28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AB151" s="40"/>
    </row>
    <row r="152" spans="1:28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AB152" s="40"/>
    </row>
    <row r="153" spans="1:28" x14ac:dyDescent="0.25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AB153" s="40"/>
    </row>
    <row r="154" spans="1:28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AB154" s="40"/>
    </row>
    <row r="155" spans="1:28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AB155" s="40"/>
    </row>
    <row r="156" spans="1:28" x14ac:dyDescent="0.25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AB156" s="40"/>
    </row>
    <row r="157" spans="1:28" x14ac:dyDescent="0.25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AB157" s="40"/>
    </row>
    <row r="158" spans="1:28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AB158" s="40"/>
    </row>
    <row r="159" spans="1:28" x14ac:dyDescent="0.25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AB159" s="40"/>
    </row>
    <row r="160" spans="1:28" x14ac:dyDescent="0.25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AB160" s="40"/>
    </row>
    <row r="161" spans="1:28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AB161" s="40"/>
    </row>
    <row r="162" spans="1:28" x14ac:dyDescent="0.25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AB162" s="40"/>
    </row>
    <row r="163" spans="1:28" x14ac:dyDescent="0.25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AB163" s="40"/>
    </row>
    <row r="164" spans="1:28" x14ac:dyDescent="0.25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AB164" s="40"/>
    </row>
    <row r="165" spans="1:28" x14ac:dyDescent="0.25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AB165" s="40"/>
    </row>
    <row r="166" spans="1:28" x14ac:dyDescent="0.25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AB166" s="40"/>
    </row>
    <row r="167" spans="1:28" x14ac:dyDescent="0.25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AB167" s="40"/>
    </row>
    <row r="168" spans="1:28" x14ac:dyDescent="0.25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AB168" s="40"/>
    </row>
    <row r="169" spans="1:28" x14ac:dyDescent="0.25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AB169" s="40"/>
    </row>
    <row r="170" spans="1:28" x14ac:dyDescent="0.25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AB170" s="40"/>
    </row>
    <row r="171" spans="1:28" x14ac:dyDescent="0.25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AB171" s="40"/>
    </row>
    <row r="172" spans="1:28" x14ac:dyDescent="0.25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AB172" s="40"/>
    </row>
    <row r="173" spans="1:28" x14ac:dyDescent="0.25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AB173" s="40"/>
    </row>
    <row r="174" spans="1:28" x14ac:dyDescent="0.25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AB174" s="40"/>
    </row>
    <row r="175" spans="1:28" x14ac:dyDescent="0.25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AB175" s="40"/>
    </row>
    <row r="176" spans="1:28" x14ac:dyDescent="0.25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AB176" s="40"/>
    </row>
    <row r="177" spans="1:28" x14ac:dyDescent="0.25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AB177" s="40"/>
    </row>
    <row r="178" spans="1:28" x14ac:dyDescent="0.25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AB178" s="40"/>
    </row>
    <row r="179" spans="1:28" x14ac:dyDescent="0.25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AB179" s="40"/>
    </row>
    <row r="180" spans="1:28" x14ac:dyDescent="0.2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AB180" s="40"/>
    </row>
    <row r="181" spans="1:28" x14ac:dyDescent="0.25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AB181" s="40"/>
    </row>
    <row r="182" spans="1:28" x14ac:dyDescent="0.25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AB182" s="40"/>
    </row>
    <row r="183" spans="1:28" x14ac:dyDescent="0.25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AB183" s="40"/>
    </row>
    <row r="184" spans="1:28" x14ac:dyDescent="0.25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AB184" s="40"/>
    </row>
    <row r="185" spans="1:28" x14ac:dyDescent="0.25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AB185" s="40"/>
    </row>
    <row r="186" spans="1:28" x14ac:dyDescent="0.25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AB186" s="40"/>
    </row>
    <row r="187" spans="1:28" x14ac:dyDescent="0.25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AB187" s="40"/>
    </row>
    <row r="188" spans="1:28" x14ac:dyDescent="0.25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AB188" s="40"/>
    </row>
    <row r="189" spans="1:28" x14ac:dyDescent="0.25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AB189" s="40"/>
    </row>
    <row r="190" spans="1:28" x14ac:dyDescent="0.25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AB190" s="40"/>
    </row>
    <row r="191" spans="1:28" x14ac:dyDescent="0.25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AB191" s="40"/>
    </row>
    <row r="192" spans="1:28" x14ac:dyDescent="0.2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AB192" s="40"/>
    </row>
    <row r="193" spans="1:28" x14ac:dyDescent="0.2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AB193" s="40"/>
    </row>
    <row r="194" spans="1:28" x14ac:dyDescent="0.25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AB194" s="40"/>
    </row>
    <row r="195" spans="1:28" x14ac:dyDescent="0.25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AB195" s="40"/>
    </row>
    <row r="196" spans="1:28" x14ac:dyDescent="0.25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AB196" s="40"/>
    </row>
    <row r="197" spans="1:28" x14ac:dyDescent="0.25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AB197" s="40"/>
    </row>
    <row r="198" spans="1:28" x14ac:dyDescent="0.25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AB198" s="40"/>
    </row>
    <row r="199" spans="1:28" x14ac:dyDescent="0.25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AB199" s="40"/>
    </row>
    <row r="200" spans="1:28" x14ac:dyDescent="0.25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AB200" s="40"/>
    </row>
    <row r="201" spans="1:28" x14ac:dyDescent="0.25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AB201" s="40"/>
    </row>
    <row r="202" spans="1:28" x14ac:dyDescent="0.25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AB202" s="40"/>
    </row>
    <row r="203" spans="1:28" x14ac:dyDescent="0.25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AB203" s="40"/>
    </row>
    <row r="204" spans="1:28" x14ac:dyDescent="0.2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AB204" s="40"/>
    </row>
    <row r="205" spans="1:28" x14ac:dyDescent="0.25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AB205" s="40"/>
    </row>
    <row r="206" spans="1:28" x14ac:dyDescent="0.25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AB206" s="40"/>
    </row>
    <row r="207" spans="1:28" x14ac:dyDescent="0.25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AB207" s="40"/>
    </row>
    <row r="208" spans="1:28" x14ac:dyDescent="0.25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AB208" s="40"/>
    </row>
    <row r="209" spans="1:28" x14ac:dyDescent="0.25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AB209" s="40"/>
    </row>
    <row r="210" spans="1:28" x14ac:dyDescent="0.25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AB210" s="40"/>
    </row>
    <row r="211" spans="1:28" x14ac:dyDescent="0.2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AB211" s="40"/>
    </row>
    <row r="212" spans="1:28" x14ac:dyDescent="0.25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AB212" s="40"/>
    </row>
    <row r="213" spans="1:28" x14ac:dyDescent="0.25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AB213" s="40"/>
    </row>
    <row r="214" spans="1:28" x14ac:dyDescent="0.25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AB214" s="40"/>
    </row>
    <row r="215" spans="1:28" x14ac:dyDescent="0.25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AB215" s="40"/>
    </row>
    <row r="216" spans="1:28" x14ac:dyDescent="0.25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AB216" s="40"/>
    </row>
    <row r="217" spans="1:28" x14ac:dyDescent="0.25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AB217" s="40"/>
    </row>
    <row r="218" spans="1:28" x14ac:dyDescent="0.25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AB218" s="40"/>
    </row>
    <row r="219" spans="1:28" x14ac:dyDescent="0.25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AB219" s="40"/>
    </row>
    <row r="220" spans="1:28" x14ac:dyDescent="0.25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AB220" s="40"/>
    </row>
    <row r="221" spans="1:28" x14ac:dyDescent="0.25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AB221" s="40"/>
    </row>
    <row r="222" spans="1:28" x14ac:dyDescent="0.25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AB222" s="40"/>
    </row>
    <row r="223" spans="1:28" x14ac:dyDescent="0.25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AB223" s="40"/>
    </row>
    <row r="224" spans="1:28" x14ac:dyDescent="0.25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AB224" s="40"/>
    </row>
    <row r="225" spans="1:28" x14ac:dyDescent="0.25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AB225" s="40"/>
    </row>
    <row r="226" spans="1:28" x14ac:dyDescent="0.25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AB226" s="40"/>
    </row>
    <row r="227" spans="1:28" x14ac:dyDescent="0.25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AB227" s="40"/>
    </row>
    <row r="228" spans="1:28" x14ac:dyDescent="0.25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AB228" s="40"/>
    </row>
    <row r="229" spans="1:28" x14ac:dyDescent="0.25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AB229" s="40"/>
    </row>
    <row r="230" spans="1:28" x14ac:dyDescent="0.25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AB230" s="40"/>
    </row>
    <row r="231" spans="1:28" x14ac:dyDescent="0.25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AB231" s="40"/>
    </row>
    <row r="232" spans="1:28" x14ac:dyDescent="0.25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AB232" s="40"/>
    </row>
    <row r="233" spans="1:28" x14ac:dyDescent="0.25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AB233" s="40"/>
    </row>
    <row r="234" spans="1:28" x14ac:dyDescent="0.25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AB234" s="40"/>
    </row>
    <row r="235" spans="1:28" x14ac:dyDescent="0.25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AB235" s="40"/>
    </row>
    <row r="236" spans="1:28" x14ac:dyDescent="0.25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AB236" s="40"/>
    </row>
    <row r="237" spans="1:28" x14ac:dyDescent="0.25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AB237" s="40"/>
    </row>
    <row r="238" spans="1:28" x14ac:dyDescent="0.25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AB238" s="40"/>
    </row>
    <row r="239" spans="1:28" x14ac:dyDescent="0.25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AB239" s="40"/>
    </row>
    <row r="240" spans="1:28" x14ac:dyDescent="0.25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AB240" s="40"/>
    </row>
    <row r="241" spans="1:28" x14ac:dyDescent="0.25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AB241" s="40"/>
    </row>
    <row r="242" spans="1:28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AB242" s="40"/>
    </row>
    <row r="243" spans="1:28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AB243" s="40"/>
    </row>
    <row r="244" spans="1:28" x14ac:dyDescent="0.25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AB244" s="40"/>
    </row>
    <row r="245" spans="1:28" x14ac:dyDescent="0.25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AB245" s="40"/>
    </row>
    <row r="246" spans="1:28" x14ac:dyDescent="0.25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AB246" s="40"/>
    </row>
    <row r="247" spans="1:28" x14ac:dyDescent="0.25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AB247" s="40"/>
    </row>
    <row r="248" spans="1:28" x14ac:dyDescent="0.25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AB248" s="40"/>
    </row>
    <row r="249" spans="1:28" x14ac:dyDescent="0.25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AB249" s="40"/>
    </row>
    <row r="250" spans="1:28" x14ac:dyDescent="0.25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AB250" s="40"/>
    </row>
    <row r="251" spans="1:28" x14ac:dyDescent="0.25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AB251" s="40"/>
    </row>
    <row r="252" spans="1:28" x14ac:dyDescent="0.25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AB252" s="40"/>
    </row>
    <row r="253" spans="1:28" x14ac:dyDescent="0.25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AB253" s="40"/>
    </row>
    <row r="254" spans="1:28" x14ac:dyDescent="0.25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AB254" s="40"/>
    </row>
    <row r="255" spans="1:28" x14ac:dyDescent="0.25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AB255" s="40"/>
    </row>
    <row r="256" spans="1:28" x14ac:dyDescent="0.25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AB256" s="40"/>
    </row>
    <row r="257" spans="1:28" x14ac:dyDescent="0.25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AB257" s="40"/>
    </row>
    <row r="258" spans="1:28" x14ac:dyDescent="0.25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AB258" s="40"/>
    </row>
    <row r="259" spans="1:28" x14ac:dyDescent="0.25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AB259" s="40"/>
    </row>
    <row r="260" spans="1:28" x14ac:dyDescent="0.25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AB260" s="40"/>
    </row>
    <row r="261" spans="1:28" x14ac:dyDescent="0.25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AB261" s="40"/>
    </row>
    <row r="262" spans="1:28" x14ac:dyDescent="0.25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AB262" s="40"/>
    </row>
    <row r="263" spans="1:28" x14ac:dyDescent="0.25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AB263" s="40"/>
    </row>
    <row r="264" spans="1:28" x14ac:dyDescent="0.25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AB264" s="40"/>
    </row>
    <row r="265" spans="1:28" x14ac:dyDescent="0.25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AB265" s="40"/>
    </row>
    <row r="266" spans="1:28" x14ac:dyDescent="0.25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AB266" s="40"/>
    </row>
    <row r="267" spans="1:28" x14ac:dyDescent="0.25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AB267" s="40"/>
    </row>
    <row r="268" spans="1:28" x14ac:dyDescent="0.25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AB268" s="40"/>
    </row>
    <row r="269" spans="1:28" x14ac:dyDescent="0.25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AB269" s="40"/>
    </row>
    <row r="270" spans="1:28" x14ac:dyDescent="0.25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AB270" s="40"/>
    </row>
    <row r="271" spans="1:28" x14ac:dyDescent="0.25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AB271" s="40"/>
    </row>
    <row r="272" spans="1:28" x14ac:dyDescent="0.25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AB272" s="40"/>
    </row>
    <row r="273" spans="1:28" x14ac:dyDescent="0.25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AB273" s="40"/>
    </row>
    <row r="274" spans="1:28" x14ac:dyDescent="0.25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AB274" s="40"/>
    </row>
    <row r="275" spans="1:28" x14ac:dyDescent="0.25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AB275" s="40"/>
    </row>
    <row r="276" spans="1:28" x14ac:dyDescent="0.25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AB276" s="40"/>
    </row>
    <row r="277" spans="1:28" x14ac:dyDescent="0.25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AB277" s="40"/>
    </row>
    <row r="278" spans="1:28" x14ac:dyDescent="0.25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AB278" s="40"/>
    </row>
    <row r="279" spans="1:28" x14ac:dyDescent="0.25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AB279" s="40"/>
    </row>
    <row r="280" spans="1:28" x14ac:dyDescent="0.25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AB280" s="40"/>
    </row>
    <row r="281" spans="1:28" x14ac:dyDescent="0.25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AB281" s="40"/>
    </row>
    <row r="282" spans="1:28" x14ac:dyDescent="0.25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AB282" s="40"/>
    </row>
    <row r="283" spans="1:28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AB283" s="40"/>
    </row>
    <row r="284" spans="1:28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AB284" s="40"/>
    </row>
    <row r="285" spans="1:28" x14ac:dyDescent="0.25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AB285" s="40"/>
    </row>
    <row r="286" spans="1:28" x14ac:dyDescent="0.25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AB286" s="40"/>
    </row>
    <row r="287" spans="1:28" x14ac:dyDescent="0.25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AB287" s="40"/>
    </row>
    <row r="288" spans="1:28" x14ac:dyDescent="0.25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AB288" s="40"/>
    </row>
    <row r="289" spans="1:28" x14ac:dyDescent="0.25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AB289" s="40"/>
    </row>
    <row r="290" spans="1:28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AB290" s="40"/>
    </row>
    <row r="291" spans="1:28" x14ac:dyDescent="0.25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AB291" s="40"/>
    </row>
    <row r="292" spans="1:28" x14ac:dyDescent="0.25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AB292" s="40"/>
    </row>
    <row r="293" spans="1:28" x14ac:dyDescent="0.25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AB293" s="40"/>
    </row>
    <row r="294" spans="1:28" x14ac:dyDescent="0.25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AB294" s="40"/>
    </row>
    <row r="295" spans="1:28" x14ac:dyDescent="0.25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AB295" s="40"/>
    </row>
    <row r="296" spans="1:28" x14ac:dyDescent="0.25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AB296" s="40"/>
    </row>
    <row r="297" spans="1:28" x14ac:dyDescent="0.25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AB297" s="40"/>
    </row>
    <row r="298" spans="1:28" x14ac:dyDescent="0.25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AB298" s="40"/>
    </row>
    <row r="299" spans="1:28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AB299" s="40"/>
    </row>
    <row r="300" spans="1:28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AB300" s="40"/>
    </row>
    <row r="301" spans="1:28" x14ac:dyDescent="0.25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AB301" s="40"/>
    </row>
    <row r="302" spans="1:28" x14ac:dyDescent="0.25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AB302" s="40"/>
    </row>
    <row r="303" spans="1:28" x14ac:dyDescent="0.25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AB303" s="40"/>
    </row>
    <row r="304" spans="1:28" x14ac:dyDescent="0.25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AB304" s="40"/>
    </row>
    <row r="305" spans="1:28" x14ac:dyDescent="0.25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AB305" s="40"/>
    </row>
    <row r="306" spans="1:28" x14ac:dyDescent="0.25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AB306" s="40"/>
    </row>
    <row r="307" spans="1:28" x14ac:dyDescent="0.25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AB307" s="40"/>
    </row>
    <row r="308" spans="1:28" x14ac:dyDescent="0.25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AB308" s="40"/>
    </row>
    <row r="309" spans="1:28" x14ac:dyDescent="0.25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AB309" s="40"/>
    </row>
    <row r="310" spans="1:28" x14ac:dyDescent="0.25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AB310" s="40"/>
    </row>
    <row r="311" spans="1:28" x14ac:dyDescent="0.25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AB311" s="40"/>
    </row>
    <row r="312" spans="1:28" x14ac:dyDescent="0.25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AB312" s="40"/>
    </row>
    <row r="313" spans="1:28" x14ac:dyDescent="0.25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AB313" s="40"/>
    </row>
    <row r="314" spans="1:28" x14ac:dyDescent="0.25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AB314" s="40"/>
    </row>
    <row r="315" spans="1:28" x14ac:dyDescent="0.25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AB315" s="40"/>
    </row>
    <row r="316" spans="1:28" x14ac:dyDescent="0.25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AB316" s="40"/>
    </row>
    <row r="317" spans="1:28" x14ac:dyDescent="0.25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AB317" s="40"/>
    </row>
    <row r="318" spans="1:28" x14ac:dyDescent="0.25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AB318" s="40"/>
    </row>
    <row r="319" spans="1:28" x14ac:dyDescent="0.25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AB319" s="40"/>
    </row>
    <row r="320" spans="1:28" x14ac:dyDescent="0.25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AB320" s="40"/>
    </row>
    <row r="321" spans="1:28" x14ac:dyDescent="0.25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AB321" s="40"/>
    </row>
    <row r="322" spans="1:28" x14ac:dyDescent="0.25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AB322" s="40"/>
    </row>
    <row r="323" spans="1:28" x14ac:dyDescent="0.25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AB323" s="40"/>
    </row>
    <row r="324" spans="1:28" x14ac:dyDescent="0.25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AB324" s="40"/>
    </row>
    <row r="325" spans="1:28" x14ac:dyDescent="0.25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AB325" s="40"/>
    </row>
    <row r="326" spans="1:28" x14ac:dyDescent="0.25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AB326" s="40"/>
    </row>
    <row r="327" spans="1:28" x14ac:dyDescent="0.25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AB327" s="40"/>
    </row>
    <row r="328" spans="1:28" x14ac:dyDescent="0.25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AB328" s="40"/>
    </row>
    <row r="329" spans="1:28" x14ac:dyDescent="0.25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AB329" s="40"/>
    </row>
    <row r="330" spans="1:28" x14ac:dyDescent="0.25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AB330" s="40"/>
    </row>
    <row r="331" spans="1:28" x14ac:dyDescent="0.25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AB331" s="40"/>
    </row>
    <row r="332" spans="1:28" x14ac:dyDescent="0.25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AB332" s="40"/>
    </row>
    <row r="333" spans="1:28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AB333" s="40"/>
    </row>
    <row r="334" spans="1:28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AB334" s="40"/>
    </row>
    <row r="335" spans="1:28" x14ac:dyDescent="0.25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AB335" s="40"/>
    </row>
    <row r="336" spans="1:28" x14ac:dyDescent="0.25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AB336" s="40"/>
    </row>
    <row r="337" spans="1:28" x14ac:dyDescent="0.25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AB337" s="40"/>
    </row>
    <row r="338" spans="1:28" x14ac:dyDescent="0.25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AB338" s="40"/>
    </row>
    <row r="339" spans="1:28" x14ac:dyDescent="0.25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AB339" s="40"/>
    </row>
    <row r="340" spans="1:28" x14ac:dyDescent="0.25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AB340" s="40"/>
    </row>
    <row r="341" spans="1:28" x14ac:dyDescent="0.25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AB341" s="40"/>
    </row>
    <row r="342" spans="1:28" x14ac:dyDescent="0.25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AB342" s="40"/>
    </row>
    <row r="343" spans="1:28" x14ac:dyDescent="0.25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AB343" s="40"/>
    </row>
    <row r="344" spans="1:28" x14ac:dyDescent="0.25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AB344" s="40"/>
    </row>
    <row r="345" spans="1:28" x14ac:dyDescent="0.25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AB345" s="40"/>
    </row>
    <row r="346" spans="1:28" x14ac:dyDescent="0.25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AB346" s="40"/>
    </row>
    <row r="347" spans="1:28" x14ac:dyDescent="0.25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AB347" s="40"/>
    </row>
    <row r="348" spans="1:28" x14ac:dyDescent="0.25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AB348" s="40"/>
    </row>
    <row r="349" spans="1:28" x14ac:dyDescent="0.25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AB349" s="40"/>
    </row>
    <row r="350" spans="1:28" x14ac:dyDescent="0.25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AB350" s="40"/>
    </row>
    <row r="351" spans="1:28" x14ac:dyDescent="0.25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AB351" s="40"/>
    </row>
    <row r="352" spans="1:28" x14ac:dyDescent="0.25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AB352" s="40"/>
    </row>
    <row r="353" spans="1:28" x14ac:dyDescent="0.25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AB353" s="40"/>
    </row>
    <row r="354" spans="1:28" x14ac:dyDescent="0.25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AB354" s="40"/>
    </row>
    <row r="355" spans="1:28" x14ac:dyDescent="0.25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AB355" s="40"/>
    </row>
    <row r="356" spans="1:28" x14ac:dyDescent="0.25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AB356" s="40"/>
    </row>
    <row r="357" spans="1:28" x14ac:dyDescent="0.25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AB357" s="40"/>
    </row>
    <row r="358" spans="1:28" x14ac:dyDescent="0.25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AB358" s="40"/>
    </row>
    <row r="359" spans="1:28" x14ac:dyDescent="0.25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AB359" s="40"/>
    </row>
    <row r="360" spans="1:28" x14ac:dyDescent="0.25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AB360" s="40"/>
    </row>
    <row r="361" spans="1:28" x14ac:dyDescent="0.25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AB361" s="40"/>
    </row>
    <row r="362" spans="1:28" x14ac:dyDescent="0.25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AB362" s="40"/>
    </row>
    <row r="363" spans="1:28" x14ac:dyDescent="0.25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AB363" s="40"/>
    </row>
    <row r="364" spans="1:28" x14ac:dyDescent="0.25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AB364" s="40"/>
    </row>
    <row r="365" spans="1:28" x14ac:dyDescent="0.25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AB365" s="40"/>
    </row>
    <row r="366" spans="1:28" x14ac:dyDescent="0.25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AB366" s="40"/>
    </row>
    <row r="367" spans="1:28" x14ac:dyDescent="0.25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AB367" s="40"/>
    </row>
    <row r="368" spans="1:28" x14ac:dyDescent="0.25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AB368" s="40"/>
    </row>
    <row r="369" spans="1:28" x14ac:dyDescent="0.25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AB369" s="40"/>
    </row>
    <row r="370" spans="1:28" x14ac:dyDescent="0.25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AB370" s="40"/>
    </row>
    <row r="371" spans="1:28" x14ac:dyDescent="0.25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AB371" s="40"/>
    </row>
    <row r="372" spans="1:28" x14ac:dyDescent="0.25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AB372" s="40"/>
    </row>
    <row r="373" spans="1:28" x14ac:dyDescent="0.25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AB373" s="40"/>
    </row>
    <row r="374" spans="1:28" x14ac:dyDescent="0.25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AB374" s="40"/>
    </row>
    <row r="375" spans="1:28" x14ac:dyDescent="0.25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AB375" s="40"/>
    </row>
    <row r="376" spans="1:28" x14ac:dyDescent="0.25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AB376" s="40"/>
    </row>
    <row r="377" spans="1:28" x14ac:dyDescent="0.25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AB377" s="40"/>
    </row>
    <row r="378" spans="1:28" x14ac:dyDescent="0.25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AB378" s="40"/>
    </row>
    <row r="379" spans="1:28" x14ac:dyDescent="0.25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AB379" s="40"/>
    </row>
    <row r="380" spans="1:28" x14ac:dyDescent="0.25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AB380" s="40"/>
    </row>
    <row r="381" spans="1:28" x14ac:dyDescent="0.25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AB381" s="40"/>
    </row>
    <row r="382" spans="1:28" x14ac:dyDescent="0.25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AB382" s="40"/>
    </row>
    <row r="383" spans="1:28" x14ac:dyDescent="0.25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AB383" s="40"/>
    </row>
    <row r="384" spans="1:28" x14ac:dyDescent="0.25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AB384" s="40"/>
    </row>
    <row r="385" spans="1:28" x14ac:dyDescent="0.25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AB385" s="40"/>
    </row>
    <row r="386" spans="1:28" x14ac:dyDescent="0.25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AB386" s="40"/>
    </row>
    <row r="387" spans="1:28" x14ac:dyDescent="0.25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AB387" s="40"/>
    </row>
    <row r="388" spans="1:28" x14ac:dyDescent="0.25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AB388" s="40"/>
    </row>
    <row r="389" spans="1:28" x14ac:dyDescent="0.25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AB389" s="40"/>
    </row>
    <row r="390" spans="1:28" x14ac:dyDescent="0.25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AB390" s="40"/>
    </row>
    <row r="391" spans="1:28" x14ac:dyDescent="0.25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AB391" s="40"/>
    </row>
    <row r="392" spans="1:28" x14ac:dyDescent="0.25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AB392" s="40"/>
    </row>
    <row r="393" spans="1:28" x14ac:dyDescent="0.25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AB393" s="40"/>
    </row>
    <row r="394" spans="1:28" x14ac:dyDescent="0.25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AB394" s="40"/>
    </row>
    <row r="395" spans="1:28" x14ac:dyDescent="0.25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AB395" s="40"/>
    </row>
    <row r="396" spans="1:28" x14ac:dyDescent="0.25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AB396" s="40"/>
    </row>
    <row r="397" spans="1:28" x14ac:dyDescent="0.25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AB397" s="40"/>
    </row>
    <row r="398" spans="1:28" x14ac:dyDescent="0.25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AB398" s="40"/>
    </row>
    <row r="399" spans="1:28" x14ac:dyDescent="0.25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AB399" s="40"/>
    </row>
    <row r="400" spans="1:28" x14ac:dyDescent="0.25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AB400" s="40"/>
    </row>
    <row r="401" spans="1:28" x14ac:dyDescent="0.25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AB401" s="40"/>
    </row>
    <row r="402" spans="1:28" x14ac:dyDescent="0.25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AB402" s="40"/>
    </row>
    <row r="403" spans="1:28" x14ac:dyDescent="0.25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AB403" s="40"/>
    </row>
    <row r="404" spans="1:28" x14ac:dyDescent="0.25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AB404" s="40"/>
    </row>
    <row r="405" spans="1:28" x14ac:dyDescent="0.25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AB405" s="40"/>
    </row>
    <row r="406" spans="1:28" x14ac:dyDescent="0.25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AB406" s="40"/>
    </row>
    <row r="407" spans="1:28" x14ac:dyDescent="0.25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AB407" s="40"/>
    </row>
    <row r="408" spans="1:28" x14ac:dyDescent="0.25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AB408" s="40"/>
    </row>
    <row r="409" spans="1:28" x14ac:dyDescent="0.25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AB409" s="40"/>
    </row>
    <row r="410" spans="1:28" x14ac:dyDescent="0.25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AB410" s="40"/>
    </row>
    <row r="411" spans="1:28" x14ac:dyDescent="0.25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AB411" s="40"/>
    </row>
    <row r="412" spans="1:28" x14ac:dyDescent="0.25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AB412" s="40"/>
    </row>
    <row r="413" spans="1:28" x14ac:dyDescent="0.25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AB413" s="40"/>
    </row>
    <row r="414" spans="1:28" x14ac:dyDescent="0.25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AB414" s="40"/>
    </row>
    <row r="415" spans="1:28" x14ac:dyDescent="0.25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AB415" s="40"/>
    </row>
    <row r="416" spans="1:28" x14ac:dyDescent="0.25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AB416" s="40"/>
    </row>
    <row r="417" spans="1:28" x14ac:dyDescent="0.25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AB417" s="40"/>
    </row>
    <row r="418" spans="1:28" x14ac:dyDescent="0.25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AB418" s="40"/>
    </row>
    <row r="419" spans="1:28" x14ac:dyDescent="0.25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AB419" s="40"/>
    </row>
    <row r="420" spans="1:28" x14ac:dyDescent="0.25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AB420" s="40"/>
    </row>
    <row r="421" spans="1:28" x14ac:dyDescent="0.25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AB421" s="40"/>
    </row>
    <row r="422" spans="1:28" x14ac:dyDescent="0.25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AB422" s="40"/>
    </row>
    <row r="423" spans="1:28" x14ac:dyDescent="0.25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AB423" s="40"/>
    </row>
    <row r="424" spans="1:28" x14ac:dyDescent="0.25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AB424" s="40"/>
    </row>
    <row r="425" spans="1:28" x14ac:dyDescent="0.25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AB425" s="40"/>
    </row>
    <row r="426" spans="1:28" x14ac:dyDescent="0.25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AB426" s="40"/>
    </row>
    <row r="427" spans="1:28" x14ac:dyDescent="0.25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AB427" s="40"/>
    </row>
    <row r="428" spans="1:28" x14ac:dyDescent="0.25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AB428" s="40"/>
    </row>
    <row r="429" spans="1:28" x14ac:dyDescent="0.25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AB429" s="40"/>
    </row>
    <row r="430" spans="1:28" x14ac:dyDescent="0.25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AB430" s="40"/>
    </row>
    <row r="431" spans="1:28" x14ac:dyDescent="0.25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AB431" s="40"/>
    </row>
    <row r="432" spans="1:28" x14ac:dyDescent="0.25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AB432" s="40"/>
    </row>
    <row r="433" spans="1:28" x14ac:dyDescent="0.25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AB433" s="40"/>
    </row>
    <row r="434" spans="1:28" x14ac:dyDescent="0.25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AB434" s="40"/>
    </row>
    <row r="435" spans="1:28" x14ac:dyDescent="0.25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AB435" s="40"/>
    </row>
    <row r="436" spans="1:28" x14ac:dyDescent="0.25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AB436" s="40"/>
    </row>
    <row r="437" spans="1:28" x14ac:dyDescent="0.25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AB437" s="40"/>
    </row>
    <row r="438" spans="1:28" x14ac:dyDescent="0.25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AB438" s="40"/>
    </row>
    <row r="439" spans="1:28" x14ac:dyDescent="0.25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AB439" s="40"/>
    </row>
    <row r="440" spans="1:28" x14ac:dyDescent="0.25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AB440" s="40"/>
    </row>
    <row r="441" spans="1:28" x14ac:dyDescent="0.25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AB441" s="40"/>
    </row>
    <row r="442" spans="1:28" x14ac:dyDescent="0.25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AB442" s="40"/>
    </row>
    <row r="443" spans="1:28" x14ac:dyDescent="0.25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AB443" s="40"/>
    </row>
    <row r="444" spans="1:28" x14ac:dyDescent="0.25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AB444" s="40"/>
    </row>
    <row r="445" spans="1:28" x14ac:dyDescent="0.25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AB445" s="40"/>
    </row>
    <row r="446" spans="1:28" x14ac:dyDescent="0.25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AB446" s="40"/>
    </row>
    <row r="447" spans="1:28" x14ac:dyDescent="0.25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AB447" s="40"/>
    </row>
    <row r="448" spans="1:28" x14ac:dyDescent="0.25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AB448" s="40"/>
    </row>
    <row r="449" spans="1:28" x14ac:dyDescent="0.25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AB449" s="40"/>
    </row>
    <row r="450" spans="1:28" x14ac:dyDescent="0.25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AB450" s="40"/>
    </row>
    <row r="451" spans="1:28" x14ac:dyDescent="0.25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AB451" s="40"/>
    </row>
    <row r="452" spans="1:28" x14ac:dyDescent="0.25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AB452" s="40"/>
    </row>
    <row r="453" spans="1:28" x14ac:dyDescent="0.25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AB453" s="40"/>
    </row>
    <row r="454" spans="1:28" x14ac:dyDescent="0.25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AB454" s="40"/>
    </row>
    <row r="455" spans="1:28" x14ac:dyDescent="0.25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AB455" s="40"/>
    </row>
    <row r="456" spans="1:28" x14ac:dyDescent="0.25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AB456" s="40"/>
    </row>
    <row r="457" spans="1:28" x14ac:dyDescent="0.25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AB457" s="40"/>
    </row>
    <row r="458" spans="1:28" x14ac:dyDescent="0.25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AB458" s="40"/>
    </row>
    <row r="459" spans="1:28" x14ac:dyDescent="0.25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AB459" s="40"/>
    </row>
    <row r="460" spans="1:28" x14ac:dyDescent="0.25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AB460" s="40"/>
    </row>
    <row r="461" spans="1:28" x14ac:dyDescent="0.25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AB461" s="40"/>
    </row>
    <row r="462" spans="1:28" x14ac:dyDescent="0.25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AB462" s="40"/>
    </row>
    <row r="463" spans="1:28" x14ac:dyDescent="0.25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AB463" s="40"/>
    </row>
    <row r="464" spans="1:28" x14ac:dyDescent="0.25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AB464" s="40"/>
    </row>
    <row r="465" spans="1:28" x14ac:dyDescent="0.25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AB465" s="40"/>
    </row>
    <row r="466" spans="1:28" x14ac:dyDescent="0.25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AB466" s="40"/>
    </row>
    <row r="467" spans="1:28" x14ac:dyDescent="0.25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AB467" s="40"/>
    </row>
    <row r="468" spans="1:28" x14ac:dyDescent="0.25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AB468" s="40"/>
    </row>
    <row r="469" spans="1:28" x14ac:dyDescent="0.25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AB469" s="40"/>
    </row>
    <row r="470" spans="1:28" x14ac:dyDescent="0.25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AB470" s="40"/>
    </row>
    <row r="471" spans="1:28" x14ac:dyDescent="0.25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AB471" s="40"/>
    </row>
    <row r="472" spans="1:28" x14ac:dyDescent="0.25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AB472" s="40"/>
    </row>
    <row r="473" spans="1:28" x14ac:dyDescent="0.25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AB473" s="40"/>
    </row>
    <row r="474" spans="1:28" x14ac:dyDescent="0.25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AB474" s="40"/>
    </row>
    <row r="475" spans="1:28" x14ac:dyDescent="0.25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AB475" s="40"/>
    </row>
    <row r="476" spans="1:28" x14ac:dyDescent="0.25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AB476" s="40"/>
    </row>
    <row r="477" spans="1:28" x14ac:dyDescent="0.25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AB477" s="40"/>
    </row>
    <row r="478" spans="1:28" x14ac:dyDescent="0.25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AB478" s="40"/>
    </row>
    <row r="479" spans="1:28" x14ac:dyDescent="0.25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AB479" s="40"/>
    </row>
    <row r="480" spans="1:28" x14ac:dyDescent="0.25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AB480" s="40"/>
    </row>
    <row r="481" spans="1:28" x14ac:dyDescent="0.25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AB481" s="40"/>
    </row>
    <row r="482" spans="1:28" x14ac:dyDescent="0.25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AB482" s="40"/>
    </row>
    <row r="483" spans="1:28" x14ac:dyDescent="0.25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AB483" s="40"/>
    </row>
    <row r="484" spans="1:28" x14ac:dyDescent="0.25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AB484" s="40"/>
    </row>
    <row r="485" spans="1:28" x14ac:dyDescent="0.25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AB485" s="40"/>
    </row>
    <row r="486" spans="1:28" x14ac:dyDescent="0.25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AB486" s="40"/>
    </row>
    <row r="487" spans="1:28" x14ac:dyDescent="0.25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AB487" s="40"/>
    </row>
    <row r="488" spans="1:28" x14ac:dyDescent="0.25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AB488" s="40"/>
    </row>
    <row r="489" spans="1:28" x14ac:dyDescent="0.25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AB489" s="40"/>
    </row>
    <row r="490" spans="1:28" x14ac:dyDescent="0.25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AB490" s="40"/>
    </row>
    <row r="491" spans="1:28" x14ac:dyDescent="0.25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AB491" s="40"/>
    </row>
    <row r="492" spans="1:28" x14ac:dyDescent="0.25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AB492" s="40"/>
    </row>
    <row r="493" spans="1:28" x14ac:dyDescent="0.25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AB493" s="40"/>
    </row>
    <row r="494" spans="1:28" x14ac:dyDescent="0.25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AB494" s="40"/>
    </row>
    <row r="495" spans="1:28" x14ac:dyDescent="0.25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AB495" s="40"/>
    </row>
    <row r="496" spans="1:28" x14ac:dyDescent="0.25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AB496" s="40"/>
    </row>
    <row r="497" spans="1:28" x14ac:dyDescent="0.25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AB497" s="40"/>
    </row>
    <row r="498" spans="1:28" x14ac:dyDescent="0.25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AB498" s="40"/>
    </row>
    <row r="499" spans="1:28" x14ac:dyDescent="0.25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AB499" s="40"/>
    </row>
    <row r="500" spans="1:28" x14ac:dyDescent="0.25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AB500" s="40"/>
    </row>
    <row r="501" spans="1:28" x14ac:dyDescent="0.25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AB501" s="40"/>
    </row>
    <row r="502" spans="1:28" x14ac:dyDescent="0.25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AB502" s="40"/>
    </row>
    <row r="503" spans="1:28" x14ac:dyDescent="0.25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AB503" s="40"/>
    </row>
    <row r="504" spans="1:28" x14ac:dyDescent="0.25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AB504" s="40"/>
    </row>
    <row r="505" spans="1:28" x14ac:dyDescent="0.25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AB505" s="40"/>
    </row>
    <row r="506" spans="1:28" x14ac:dyDescent="0.25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AB506" s="40"/>
    </row>
    <row r="507" spans="1:28" x14ac:dyDescent="0.25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AB507" s="40"/>
    </row>
    <row r="508" spans="1:28" x14ac:dyDescent="0.25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AB508" s="40"/>
    </row>
    <row r="509" spans="1:28" x14ac:dyDescent="0.25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AB509" s="40"/>
    </row>
    <row r="510" spans="1:28" x14ac:dyDescent="0.25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AB510" s="40"/>
    </row>
    <row r="511" spans="1:28" x14ac:dyDescent="0.25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AB511" s="40"/>
    </row>
    <row r="512" spans="1:28" x14ac:dyDescent="0.25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AB512" s="40"/>
    </row>
    <row r="513" spans="1:28" x14ac:dyDescent="0.25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AB513" s="40"/>
    </row>
    <row r="514" spans="1:28" x14ac:dyDescent="0.25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AB514" s="40"/>
    </row>
    <row r="515" spans="1:28" x14ac:dyDescent="0.25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AB515" s="40"/>
    </row>
    <row r="516" spans="1:28" x14ac:dyDescent="0.25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AB516" s="40"/>
    </row>
    <row r="517" spans="1:28" x14ac:dyDescent="0.25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AB517" s="40"/>
    </row>
    <row r="518" spans="1:28" x14ac:dyDescent="0.25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AB518" s="40"/>
    </row>
    <row r="519" spans="1:28" x14ac:dyDescent="0.25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AB519" s="40"/>
    </row>
    <row r="520" spans="1:28" x14ac:dyDescent="0.25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AB520" s="40"/>
    </row>
    <row r="521" spans="1:28" x14ac:dyDescent="0.25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AB521" s="40"/>
    </row>
    <row r="522" spans="1:28" x14ac:dyDescent="0.25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AB522" s="40"/>
    </row>
    <row r="523" spans="1:28" x14ac:dyDescent="0.25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AB523" s="40"/>
    </row>
    <row r="524" spans="1:28" x14ac:dyDescent="0.25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AB524" s="40"/>
    </row>
    <row r="525" spans="1:28" x14ac:dyDescent="0.25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AB525" s="40"/>
    </row>
    <row r="526" spans="1:28" x14ac:dyDescent="0.25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AB526" s="40"/>
    </row>
    <row r="527" spans="1:28" x14ac:dyDescent="0.2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AB527" s="40"/>
    </row>
    <row r="528" spans="1:28" x14ac:dyDescent="0.2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AB528" s="40"/>
    </row>
    <row r="529" spans="1:28" x14ac:dyDescent="0.25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AB529" s="40"/>
    </row>
    <row r="530" spans="1:28" x14ac:dyDescent="0.25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AB530" s="40"/>
    </row>
    <row r="531" spans="1:28" x14ac:dyDescent="0.25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AB531" s="40"/>
    </row>
    <row r="532" spans="1:28" x14ac:dyDescent="0.25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AB532" s="40"/>
    </row>
    <row r="533" spans="1:28" x14ac:dyDescent="0.25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AB533" s="40"/>
    </row>
    <row r="534" spans="1:28" x14ac:dyDescent="0.25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AB534" s="40"/>
    </row>
    <row r="535" spans="1:28" x14ac:dyDescent="0.25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AB535" s="40"/>
    </row>
    <row r="536" spans="1:28" x14ac:dyDescent="0.25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AB536" s="40"/>
    </row>
    <row r="537" spans="1:28" x14ac:dyDescent="0.25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AB537" s="40"/>
    </row>
    <row r="538" spans="1:28" x14ac:dyDescent="0.25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AB538" s="40"/>
    </row>
    <row r="539" spans="1:28" x14ac:dyDescent="0.25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AB539" s="40"/>
    </row>
    <row r="540" spans="1:28" x14ac:dyDescent="0.25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AB540" s="40"/>
    </row>
    <row r="541" spans="1:28" x14ac:dyDescent="0.25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AB541" s="40"/>
    </row>
    <row r="542" spans="1:28" x14ac:dyDescent="0.25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AB542" s="40"/>
    </row>
    <row r="543" spans="1:28" x14ac:dyDescent="0.25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AB543" s="40"/>
    </row>
    <row r="544" spans="1:28" x14ac:dyDescent="0.25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AB544" s="40"/>
    </row>
    <row r="545" spans="1:28" x14ac:dyDescent="0.25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AB545" s="40"/>
    </row>
    <row r="546" spans="1:28" x14ac:dyDescent="0.25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AB546" s="40"/>
    </row>
    <row r="547" spans="1:28" x14ac:dyDescent="0.25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AB547" s="40"/>
    </row>
    <row r="548" spans="1:28" x14ac:dyDescent="0.25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AB548" s="40"/>
    </row>
    <row r="549" spans="1:28" x14ac:dyDescent="0.25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AB549" s="40"/>
    </row>
    <row r="550" spans="1:28" x14ac:dyDescent="0.25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AB550" s="40"/>
    </row>
    <row r="551" spans="1:28" x14ac:dyDescent="0.25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AB551" s="40"/>
    </row>
    <row r="552" spans="1:28" x14ac:dyDescent="0.25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AB552" s="40"/>
    </row>
    <row r="553" spans="1:28" x14ac:dyDescent="0.25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AB553" s="40"/>
    </row>
    <row r="554" spans="1:28" x14ac:dyDescent="0.25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AB554" s="40"/>
    </row>
    <row r="555" spans="1:28" x14ac:dyDescent="0.25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AB555" s="40"/>
    </row>
    <row r="556" spans="1:28" x14ac:dyDescent="0.25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AB556" s="40"/>
    </row>
    <row r="557" spans="1:28" x14ac:dyDescent="0.25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AB557" s="40"/>
    </row>
    <row r="558" spans="1:28" x14ac:dyDescent="0.25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AB558" s="40"/>
    </row>
    <row r="559" spans="1:28" x14ac:dyDescent="0.25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AB559" s="40"/>
    </row>
    <row r="560" spans="1:28" x14ac:dyDescent="0.25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AB560" s="40"/>
    </row>
    <row r="561" spans="1:28" x14ac:dyDescent="0.25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AB561" s="40"/>
    </row>
    <row r="562" spans="1:28" x14ac:dyDescent="0.25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AB562" s="40"/>
    </row>
    <row r="563" spans="1:28" x14ac:dyDescent="0.25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AB563" s="40"/>
    </row>
    <row r="564" spans="1:28" x14ac:dyDescent="0.25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AB564" s="40"/>
    </row>
    <row r="565" spans="1:28" x14ac:dyDescent="0.25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AB565" s="40"/>
    </row>
    <row r="566" spans="1:28" x14ac:dyDescent="0.25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AB566" s="40"/>
    </row>
    <row r="567" spans="1:28" x14ac:dyDescent="0.25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AB567" s="40"/>
    </row>
    <row r="568" spans="1:28" x14ac:dyDescent="0.25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AB568" s="40"/>
    </row>
    <row r="569" spans="1:28" x14ac:dyDescent="0.25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AB569" s="40"/>
    </row>
    <row r="570" spans="1:28" x14ac:dyDescent="0.25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AB570" s="40"/>
    </row>
    <row r="571" spans="1:28" x14ac:dyDescent="0.25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AB571" s="40"/>
    </row>
    <row r="572" spans="1:28" x14ac:dyDescent="0.25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AB572" s="40"/>
    </row>
    <row r="573" spans="1:28" x14ac:dyDescent="0.25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AB573" s="40"/>
    </row>
    <row r="574" spans="1:28" x14ac:dyDescent="0.25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AB574" s="40"/>
    </row>
    <row r="575" spans="1:28" x14ac:dyDescent="0.25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AB575" s="40"/>
    </row>
    <row r="576" spans="1:28" x14ac:dyDescent="0.25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AB576" s="40"/>
    </row>
    <row r="577" spans="1:28" x14ac:dyDescent="0.25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AB577" s="40"/>
    </row>
    <row r="578" spans="1:28" x14ac:dyDescent="0.25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AB578" s="40"/>
    </row>
    <row r="579" spans="1:28" x14ac:dyDescent="0.25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AB579" s="40"/>
    </row>
    <row r="580" spans="1:28" x14ac:dyDescent="0.25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AB580" s="40"/>
    </row>
    <row r="581" spans="1:28" x14ac:dyDescent="0.25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AB581" s="40"/>
    </row>
    <row r="582" spans="1:28" x14ac:dyDescent="0.25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AB582" s="40"/>
    </row>
    <row r="583" spans="1:28" x14ac:dyDescent="0.25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AB583" s="40"/>
    </row>
    <row r="584" spans="1:28" x14ac:dyDescent="0.25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AB584" s="40"/>
    </row>
    <row r="585" spans="1:28" x14ac:dyDescent="0.25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AB585" s="40"/>
    </row>
    <row r="586" spans="1:28" x14ac:dyDescent="0.25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AB586" s="40"/>
    </row>
    <row r="587" spans="1:28" x14ac:dyDescent="0.25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AB587" s="40"/>
    </row>
    <row r="588" spans="1:28" x14ac:dyDescent="0.25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AB588" s="40"/>
    </row>
    <row r="589" spans="1:28" x14ac:dyDescent="0.25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AB589" s="40"/>
    </row>
    <row r="590" spans="1:28" x14ac:dyDescent="0.25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AB590" s="40"/>
    </row>
    <row r="591" spans="1:28" x14ac:dyDescent="0.25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AB591" s="40"/>
    </row>
    <row r="592" spans="1:28" x14ac:dyDescent="0.25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AB592" s="40"/>
    </row>
    <row r="593" spans="1:28" x14ac:dyDescent="0.25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AB593" s="40"/>
    </row>
    <row r="594" spans="1:28" x14ac:dyDescent="0.25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AB594" s="40"/>
    </row>
    <row r="595" spans="1:28" x14ac:dyDescent="0.25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AB595" s="40"/>
    </row>
    <row r="596" spans="1:28" x14ac:dyDescent="0.25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AB596" s="40"/>
    </row>
    <row r="597" spans="1:28" x14ac:dyDescent="0.25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AB597" s="40"/>
    </row>
    <row r="598" spans="1:28" x14ac:dyDescent="0.25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AB598" s="40"/>
    </row>
    <row r="599" spans="1:28" x14ac:dyDescent="0.25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AB599" s="40"/>
    </row>
    <row r="600" spans="1:28" x14ac:dyDescent="0.25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AB600" s="40"/>
    </row>
    <row r="601" spans="1:28" x14ac:dyDescent="0.25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AB601" s="40"/>
    </row>
    <row r="602" spans="1:28" x14ac:dyDescent="0.25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AB602" s="40"/>
    </row>
    <row r="603" spans="1:28" x14ac:dyDescent="0.25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AB603" s="40"/>
    </row>
    <row r="604" spans="1:28" x14ac:dyDescent="0.25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AB604" s="40"/>
    </row>
    <row r="605" spans="1:28" x14ac:dyDescent="0.25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AB605" s="40"/>
    </row>
    <row r="606" spans="1:28" x14ac:dyDescent="0.25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AB606" s="40"/>
    </row>
    <row r="607" spans="1:28" x14ac:dyDescent="0.25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AB607" s="40"/>
    </row>
    <row r="608" spans="1:28" x14ac:dyDescent="0.25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AB608" s="40"/>
    </row>
    <row r="609" spans="1:28" x14ac:dyDescent="0.25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AB609" s="40"/>
    </row>
    <row r="610" spans="1:28" x14ac:dyDescent="0.25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AB610" s="40"/>
    </row>
    <row r="611" spans="1:28" x14ac:dyDescent="0.25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AB611" s="40"/>
    </row>
    <row r="612" spans="1:28" x14ac:dyDescent="0.25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AB612" s="40"/>
    </row>
    <row r="613" spans="1:28" x14ac:dyDescent="0.25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AB613" s="40"/>
    </row>
    <row r="614" spans="1:28" x14ac:dyDescent="0.25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AB614" s="40"/>
    </row>
    <row r="615" spans="1:28" x14ac:dyDescent="0.25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AB615" s="40"/>
    </row>
    <row r="616" spans="1:28" x14ac:dyDescent="0.25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AB616" s="40"/>
    </row>
    <row r="617" spans="1:28" x14ac:dyDescent="0.25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AB617" s="40"/>
    </row>
    <row r="618" spans="1:28" x14ac:dyDescent="0.25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AB618" s="40"/>
    </row>
    <row r="619" spans="1:28" x14ac:dyDescent="0.25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AB619" s="40"/>
    </row>
    <row r="620" spans="1:28" x14ac:dyDescent="0.25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AB620" s="40"/>
    </row>
    <row r="621" spans="1:28" x14ac:dyDescent="0.25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AB621" s="40"/>
    </row>
    <row r="622" spans="1:28" x14ac:dyDescent="0.25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AB622" s="40"/>
    </row>
    <row r="623" spans="1:28" x14ac:dyDescent="0.25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AB623" s="40"/>
    </row>
    <row r="624" spans="1:28" x14ac:dyDescent="0.25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AB624" s="40"/>
    </row>
    <row r="625" spans="1:28" x14ac:dyDescent="0.25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AB625" s="40"/>
    </row>
    <row r="626" spans="1:28" x14ac:dyDescent="0.25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AB626" s="40"/>
    </row>
    <row r="627" spans="1:28" x14ac:dyDescent="0.25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AB627" s="40"/>
    </row>
    <row r="628" spans="1:28" x14ac:dyDescent="0.25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AB628" s="40"/>
    </row>
    <row r="629" spans="1:28" x14ac:dyDescent="0.25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AB629" s="40"/>
    </row>
    <row r="630" spans="1:28" x14ac:dyDescent="0.25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AB630" s="40"/>
    </row>
    <row r="631" spans="1:28" x14ac:dyDescent="0.25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AB631" s="40"/>
    </row>
    <row r="632" spans="1:28" x14ac:dyDescent="0.25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AB632" s="40"/>
    </row>
    <row r="633" spans="1:28" x14ac:dyDescent="0.25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AB633" s="40"/>
    </row>
    <row r="634" spans="1:28" x14ac:dyDescent="0.25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AB634" s="40"/>
    </row>
    <row r="635" spans="1:28" x14ac:dyDescent="0.25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AB635" s="40"/>
    </row>
    <row r="636" spans="1:28" x14ac:dyDescent="0.25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AB636" s="40"/>
    </row>
    <row r="637" spans="1:28" x14ac:dyDescent="0.25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AB637" s="40"/>
    </row>
    <row r="638" spans="1:28" x14ac:dyDescent="0.25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AB638" s="40"/>
    </row>
    <row r="639" spans="1:28" x14ac:dyDescent="0.25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AB639" s="40"/>
    </row>
    <row r="640" spans="1:28" x14ac:dyDescent="0.25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AB640" s="40"/>
    </row>
    <row r="641" spans="1:28" x14ac:dyDescent="0.25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AB641" s="40"/>
    </row>
    <row r="642" spans="1:28" x14ac:dyDescent="0.25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AB642" s="40"/>
    </row>
    <row r="643" spans="1:28" x14ac:dyDescent="0.25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AB643" s="40"/>
    </row>
    <row r="644" spans="1:28" x14ac:dyDescent="0.25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AB644" s="40"/>
    </row>
    <row r="645" spans="1:28" x14ac:dyDescent="0.25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AB645" s="40"/>
    </row>
    <row r="646" spans="1:28" x14ac:dyDescent="0.25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AB646" s="40"/>
    </row>
    <row r="647" spans="1:28" x14ac:dyDescent="0.25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AB647" s="40"/>
    </row>
    <row r="648" spans="1:28" x14ac:dyDescent="0.25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AB648" s="40"/>
    </row>
    <row r="649" spans="1:28" x14ac:dyDescent="0.25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AB649" s="40"/>
    </row>
    <row r="650" spans="1:28" x14ac:dyDescent="0.25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AB650" s="40"/>
    </row>
    <row r="651" spans="1:28" x14ac:dyDescent="0.25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AB651" s="40"/>
    </row>
    <row r="652" spans="1:28" x14ac:dyDescent="0.25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AB652" s="40"/>
    </row>
    <row r="653" spans="1:28" x14ac:dyDescent="0.25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AB653" s="40"/>
    </row>
    <row r="654" spans="1:28" x14ac:dyDescent="0.25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AB654" s="40"/>
    </row>
    <row r="655" spans="1:28" x14ac:dyDescent="0.25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AB655" s="40"/>
    </row>
    <row r="656" spans="1:28" x14ac:dyDescent="0.25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AB656" s="40"/>
    </row>
    <row r="657" spans="1:28" x14ac:dyDescent="0.25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AB657" s="40"/>
    </row>
    <row r="658" spans="1:28" x14ac:dyDescent="0.25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AB658" s="40"/>
    </row>
    <row r="659" spans="1:28" x14ac:dyDescent="0.25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AB659" s="40"/>
    </row>
    <row r="660" spans="1:28" x14ac:dyDescent="0.25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AB660" s="40"/>
    </row>
    <row r="661" spans="1:28" x14ac:dyDescent="0.25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AB661" s="40"/>
    </row>
    <row r="662" spans="1:28" x14ac:dyDescent="0.25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AB662" s="40"/>
    </row>
    <row r="663" spans="1:28" x14ac:dyDescent="0.25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AB663" s="40"/>
    </row>
    <row r="664" spans="1:28" x14ac:dyDescent="0.25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AB664" s="40"/>
    </row>
    <row r="665" spans="1:28" x14ac:dyDescent="0.25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AB665" s="40"/>
    </row>
    <row r="666" spans="1:28" x14ac:dyDescent="0.25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AB666" s="40"/>
    </row>
    <row r="667" spans="1:28" x14ac:dyDescent="0.25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AB667" s="40"/>
    </row>
    <row r="668" spans="1:28" x14ac:dyDescent="0.25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AB668" s="40"/>
    </row>
    <row r="669" spans="1:28" x14ac:dyDescent="0.25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AB669" s="40"/>
    </row>
    <row r="670" spans="1:28" x14ac:dyDescent="0.25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AB670" s="40"/>
    </row>
    <row r="671" spans="1:28" x14ac:dyDescent="0.25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AB671" s="40"/>
    </row>
    <row r="672" spans="1:28" x14ac:dyDescent="0.25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AB672" s="40"/>
    </row>
    <row r="673" spans="1:28" x14ac:dyDescent="0.25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AB673" s="40"/>
    </row>
    <row r="674" spans="1:28" x14ac:dyDescent="0.25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AB674" s="40"/>
    </row>
    <row r="675" spans="1:28" x14ac:dyDescent="0.25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AB675" s="40"/>
    </row>
    <row r="676" spans="1:28" x14ac:dyDescent="0.25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AB676" s="40"/>
    </row>
    <row r="677" spans="1:28" x14ac:dyDescent="0.25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AB677" s="40"/>
    </row>
    <row r="678" spans="1:28" x14ac:dyDescent="0.25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AB678" s="40"/>
    </row>
    <row r="679" spans="1:28" x14ac:dyDescent="0.25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AB679" s="40"/>
    </row>
    <row r="680" spans="1:28" x14ac:dyDescent="0.25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AB680" s="40"/>
    </row>
    <row r="681" spans="1:28" x14ac:dyDescent="0.25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AB681" s="40"/>
    </row>
    <row r="682" spans="1:28" x14ac:dyDescent="0.25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AB682" s="40"/>
    </row>
    <row r="683" spans="1:28" x14ac:dyDescent="0.25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AB683" s="40"/>
    </row>
    <row r="684" spans="1:28" x14ac:dyDescent="0.25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AB684" s="40"/>
    </row>
    <row r="685" spans="1:28" x14ac:dyDescent="0.25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AB685" s="40"/>
    </row>
    <row r="686" spans="1:28" x14ac:dyDescent="0.25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AB686" s="40"/>
    </row>
    <row r="687" spans="1:28" x14ac:dyDescent="0.25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AB687" s="40"/>
    </row>
    <row r="688" spans="1:28" x14ac:dyDescent="0.25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AB688" s="40"/>
    </row>
    <row r="689" spans="1:28" x14ac:dyDescent="0.25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AB689" s="40"/>
    </row>
    <row r="690" spans="1:28" x14ac:dyDescent="0.25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AB690" s="40"/>
    </row>
    <row r="691" spans="1:28" x14ac:dyDescent="0.25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AB691" s="40"/>
    </row>
    <row r="692" spans="1:28" x14ac:dyDescent="0.25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AB692" s="40"/>
    </row>
    <row r="693" spans="1:28" x14ac:dyDescent="0.25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AB693" s="40"/>
    </row>
    <row r="694" spans="1:28" x14ac:dyDescent="0.25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AB694" s="40"/>
    </row>
    <row r="695" spans="1:28" x14ac:dyDescent="0.25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AB695" s="40"/>
    </row>
    <row r="696" spans="1:28" x14ac:dyDescent="0.25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AB696" s="40"/>
    </row>
    <row r="697" spans="1:28" x14ac:dyDescent="0.25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AB697" s="40"/>
    </row>
    <row r="698" spans="1:28" x14ac:dyDescent="0.25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AB698" s="40"/>
    </row>
    <row r="699" spans="1:28" x14ac:dyDescent="0.25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AB699" s="40"/>
    </row>
    <row r="700" spans="1:28" x14ac:dyDescent="0.25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AB700" s="40"/>
    </row>
    <row r="701" spans="1:28" x14ac:dyDescent="0.25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AB701" s="40"/>
    </row>
    <row r="702" spans="1:28" x14ac:dyDescent="0.25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AB702" s="40"/>
    </row>
    <row r="703" spans="1:28" x14ac:dyDescent="0.25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AB703" s="40"/>
    </row>
    <row r="704" spans="1:28" x14ac:dyDescent="0.25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AB704" s="40"/>
    </row>
    <row r="705" spans="1:28" x14ac:dyDescent="0.25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AB705" s="40"/>
    </row>
    <row r="706" spans="1:28" x14ac:dyDescent="0.25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AB706" s="40"/>
    </row>
    <row r="707" spans="1:28" x14ac:dyDescent="0.25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AB707" s="40"/>
    </row>
    <row r="708" spans="1:28" x14ac:dyDescent="0.25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AB708" s="40"/>
    </row>
    <row r="709" spans="1:28" x14ac:dyDescent="0.25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AB709" s="40"/>
    </row>
    <row r="710" spans="1:28" x14ac:dyDescent="0.25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AB710" s="40"/>
    </row>
    <row r="711" spans="1:28" x14ac:dyDescent="0.25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AB711" s="40"/>
    </row>
    <row r="712" spans="1:28" x14ac:dyDescent="0.25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AB712" s="40"/>
    </row>
    <row r="713" spans="1:28" x14ac:dyDescent="0.25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AB713" s="40"/>
    </row>
    <row r="714" spans="1:28" x14ac:dyDescent="0.25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AB714" s="40"/>
    </row>
    <row r="715" spans="1:28" x14ac:dyDescent="0.25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AB715" s="40"/>
    </row>
    <row r="716" spans="1:28" x14ac:dyDescent="0.25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AB716" s="40"/>
    </row>
    <row r="717" spans="1:28" x14ac:dyDescent="0.25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AB717" s="40"/>
    </row>
    <row r="718" spans="1:28" x14ac:dyDescent="0.25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AB718" s="40"/>
    </row>
    <row r="719" spans="1:28" x14ac:dyDescent="0.25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AB719" s="40"/>
    </row>
    <row r="720" spans="1:28" x14ac:dyDescent="0.25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AB720" s="40"/>
    </row>
    <row r="721" spans="1:28" x14ac:dyDescent="0.25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AB721" s="40"/>
    </row>
    <row r="722" spans="1:28" x14ac:dyDescent="0.25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AB722" s="40"/>
    </row>
    <row r="723" spans="1:28" x14ac:dyDescent="0.25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AB723" s="40"/>
    </row>
    <row r="724" spans="1:28" x14ac:dyDescent="0.25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AB724" s="40"/>
    </row>
    <row r="725" spans="1:28" x14ac:dyDescent="0.25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AB725" s="40"/>
    </row>
    <row r="726" spans="1:28" x14ac:dyDescent="0.25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AB726" s="40"/>
    </row>
    <row r="727" spans="1:28" x14ac:dyDescent="0.25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AB727" s="40"/>
    </row>
    <row r="728" spans="1:28" x14ac:dyDescent="0.25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AB728" s="40"/>
    </row>
    <row r="729" spans="1:28" x14ac:dyDescent="0.25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AB729" s="40"/>
    </row>
    <row r="730" spans="1:28" x14ac:dyDescent="0.25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AB730" s="40"/>
    </row>
    <row r="731" spans="1:28" x14ac:dyDescent="0.25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AB731" s="40"/>
    </row>
    <row r="732" spans="1:28" x14ac:dyDescent="0.25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AB732" s="40"/>
    </row>
    <row r="733" spans="1:28" x14ac:dyDescent="0.25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AB733" s="40"/>
    </row>
    <row r="734" spans="1:28" x14ac:dyDescent="0.25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AB734" s="40"/>
    </row>
    <row r="735" spans="1:28" x14ac:dyDescent="0.25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AB735" s="40"/>
    </row>
    <row r="736" spans="1:28" x14ac:dyDescent="0.25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AB736" s="40"/>
    </row>
    <row r="737" spans="1:28" x14ac:dyDescent="0.25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AB737" s="40"/>
    </row>
    <row r="738" spans="1:28" x14ac:dyDescent="0.25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AB738" s="40"/>
    </row>
    <row r="739" spans="1:28" x14ac:dyDescent="0.25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AB739" s="40"/>
    </row>
    <row r="740" spans="1:28" x14ac:dyDescent="0.25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AB740" s="40"/>
    </row>
    <row r="741" spans="1:28" x14ac:dyDescent="0.25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AB741" s="40"/>
    </row>
    <row r="742" spans="1:28" x14ac:dyDescent="0.25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AB742" s="40"/>
    </row>
    <row r="743" spans="1:28" x14ac:dyDescent="0.25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AB743" s="40"/>
    </row>
    <row r="744" spans="1:28" x14ac:dyDescent="0.25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AB744" s="40"/>
    </row>
    <row r="745" spans="1:28" x14ac:dyDescent="0.25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AB745" s="40"/>
    </row>
    <row r="746" spans="1:28" x14ac:dyDescent="0.25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AB746" s="40"/>
    </row>
    <row r="747" spans="1:28" x14ac:dyDescent="0.25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AB747" s="40"/>
    </row>
    <row r="748" spans="1:28" x14ac:dyDescent="0.25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AB748" s="40"/>
    </row>
    <row r="749" spans="1:28" x14ac:dyDescent="0.25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AB749" s="40"/>
    </row>
    <row r="750" spans="1:28" x14ac:dyDescent="0.25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AB750" s="40"/>
    </row>
    <row r="751" spans="1:28" x14ac:dyDescent="0.25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AB751" s="40"/>
    </row>
    <row r="752" spans="1:28" x14ac:dyDescent="0.25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AB752" s="40"/>
    </row>
    <row r="753" spans="1:28" x14ac:dyDescent="0.25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AB753" s="40"/>
    </row>
    <row r="754" spans="1:28" x14ac:dyDescent="0.25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AB754" s="40"/>
    </row>
    <row r="755" spans="1:28" x14ac:dyDescent="0.25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AB755" s="40"/>
    </row>
    <row r="756" spans="1:28" x14ac:dyDescent="0.25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AB756" s="40"/>
    </row>
    <row r="757" spans="1:28" x14ac:dyDescent="0.25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AB757" s="40"/>
    </row>
    <row r="758" spans="1:28" x14ac:dyDescent="0.25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AB758" s="40"/>
    </row>
    <row r="759" spans="1:28" x14ac:dyDescent="0.25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AB759" s="40"/>
    </row>
    <row r="760" spans="1:28" x14ac:dyDescent="0.25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AB760" s="40"/>
    </row>
    <row r="761" spans="1:28" x14ac:dyDescent="0.25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AB761" s="40"/>
    </row>
    <row r="762" spans="1:28" x14ac:dyDescent="0.25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AB762" s="40"/>
    </row>
    <row r="763" spans="1:28" x14ac:dyDescent="0.25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AB763" s="40"/>
    </row>
    <row r="764" spans="1:28" x14ac:dyDescent="0.25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AB764" s="40"/>
    </row>
    <row r="765" spans="1:28" x14ac:dyDescent="0.25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AB765" s="40"/>
    </row>
    <row r="766" spans="1:28" x14ac:dyDescent="0.25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AB766" s="40"/>
    </row>
    <row r="767" spans="1:28" x14ac:dyDescent="0.25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AB767" s="40"/>
    </row>
    <row r="768" spans="1:28" x14ac:dyDescent="0.25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AB768" s="40"/>
    </row>
    <row r="769" spans="1:28" x14ac:dyDescent="0.25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AB769" s="40"/>
    </row>
    <row r="770" spans="1:28" x14ac:dyDescent="0.25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AB770" s="40"/>
    </row>
    <row r="771" spans="1:28" x14ac:dyDescent="0.25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AB771" s="40"/>
    </row>
    <row r="772" spans="1:28" x14ac:dyDescent="0.25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AB772" s="40"/>
    </row>
    <row r="773" spans="1:28" x14ac:dyDescent="0.25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AB773" s="40"/>
    </row>
    <row r="774" spans="1:28" x14ac:dyDescent="0.25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AB774" s="40"/>
    </row>
    <row r="775" spans="1:28" x14ac:dyDescent="0.25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AB775" s="40"/>
    </row>
    <row r="776" spans="1:28" x14ac:dyDescent="0.25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AB776" s="40"/>
    </row>
    <row r="777" spans="1:28" x14ac:dyDescent="0.25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AB777" s="40"/>
    </row>
    <row r="778" spans="1:28" x14ac:dyDescent="0.25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AB778" s="40"/>
    </row>
    <row r="779" spans="1:28" x14ac:dyDescent="0.25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AB779" s="40"/>
    </row>
    <row r="780" spans="1:28" x14ac:dyDescent="0.25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AB780" s="40"/>
    </row>
    <row r="781" spans="1:28" x14ac:dyDescent="0.25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AB781" s="40"/>
    </row>
    <row r="782" spans="1:28" x14ac:dyDescent="0.25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AB782" s="40"/>
    </row>
    <row r="783" spans="1:28" x14ac:dyDescent="0.25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AB783" s="40"/>
    </row>
    <row r="784" spans="1:28" x14ac:dyDescent="0.25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AB784" s="40"/>
    </row>
    <row r="785" spans="1:28" x14ac:dyDescent="0.25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AB785" s="40"/>
    </row>
    <row r="786" spans="1:28" x14ac:dyDescent="0.25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AB786" s="40"/>
    </row>
    <row r="787" spans="1:28" x14ac:dyDescent="0.25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AB787" s="40"/>
    </row>
    <row r="788" spans="1:28" x14ac:dyDescent="0.25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AB788" s="40"/>
    </row>
    <row r="789" spans="1:28" x14ac:dyDescent="0.25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AB789" s="40"/>
    </row>
    <row r="790" spans="1:28" x14ac:dyDescent="0.25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AB790" s="40"/>
    </row>
    <row r="791" spans="1:28" x14ac:dyDescent="0.25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AB791" s="40"/>
    </row>
    <row r="792" spans="1:28" x14ac:dyDescent="0.25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AB792" s="40"/>
    </row>
    <row r="793" spans="1:28" x14ac:dyDescent="0.25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AB793" s="40"/>
    </row>
    <row r="794" spans="1:28" x14ac:dyDescent="0.25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AB794" s="40"/>
    </row>
    <row r="795" spans="1:28" x14ac:dyDescent="0.25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AB795" s="40"/>
    </row>
    <row r="796" spans="1:28" x14ac:dyDescent="0.25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AB796" s="40"/>
    </row>
    <row r="797" spans="1:28" x14ac:dyDescent="0.25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AB797" s="40"/>
    </row>
    <row r="798" spans="1:28" x14ac:dyDescent="0.25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AB798" s="40"/>
    </row>
    <row r="799" spans="1:28" x14ac:dyDescent="0.25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AB799" s="40"/>
    </row>
    <row r="800" spans="1:28" x14ac:dyDescent="0.25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AB800" s="40"/>
    </row>
    <row r="801" spans="1:28" x14ac:dyDescent="0.25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AB801" s="40"/>
    </row>
    <row r="802" spans="1:28" x14ac:dyDescent="0.25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AB802" s="40"/>
    </row>
    <row r="803" spans="1:28" x14ac:dyDescent="0.25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AB803" s="40"/>
    </row>
    <row r="804" spans="1:28" x14ac:dyDescent="0.25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AB804" s="40"/>
    </row>
    <row r="805" spans="1:28" x14ac:dyDescent="0.25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AB805" s="40"/>
    </row>
    <row r="806" spans="1:28" x14ac:dyDescent="0.25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AB806" s="40"/>
    </row>
    <row r="807" spans="1:28" x14ac:dyDescent="0.25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AB807" s="40"/>
    </row>
    <row r="808" spans="1:28" x14ac:dyDescent="0.25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AB808" s="40"/>
    </row>
    <row r="809" spans="1:28" x14ac:dyDescent="0.25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AB809" s="40"/>
    </row>
    <row r="810" spans="1:28" x14ac:dyDescent="0.25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AB810" s="40"/>
    </row>
    <row r="811" spans="1:28" x14ac:dyDescent="0.25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AB811" s="40"/>
    </row>
    <row r="812" spans="1:28" x14ac:dyDescent="0.25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AB812" s="40"/>
    </row>
    <row r="813" spans="1:28" x14ac:dyDescent="0.25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AB813" s="40"/>
    </row>
    <row r="814" spans="1:28" x14ac:dyDescent="0.25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AB814" s="40"/>
    </row>
    <row r="815" spans="1:28" x14ac:dyDescent="0.25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AB815" s="40"/>
    </row>
    <row r="816" spans="1:28" x14ac:dyDescent="0.25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AB816" s="40"/>
    </row>
    <row r="817" spans="1:28" x14ac:dyDescent="0.25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AB817" s="40"/>
    </row>
    <row r="818" spans="1:28" x14ac:dyDescent="0.25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AB818" s="40"/>
    </row>
    <row r="819" spans="1:28" x14ac:dyDescent="0.25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AB819" s="40"/>
    </row>
    <row r="820" spans="1:28" x14ac:dyDescent="0.25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AB820" s="40"/>
    </row>
    <row r="821" spans="1:28" x14ac:dyDescent="0.25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AB821" s="40"/>
    </row>
    <row r="822" spans="1:28" x14ac:dyDescent="0.25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AB822" s="40"/>
    </row>
    <row r="823" spans="1:28" x14ac:dyDescent="0.25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AB823" s="40"/>
    </row>
    <row r="824" spans="1:28" x14ac:dyDescent="0.25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AB824" s="40"/>
    </row>
    <row r="825" spans="1:28" x14ac:dyDescent="0.25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AB825" s="40"/>
    </row>
    <row r="826" spans="1:28" x14ac:dyDescent="0.25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AB826" s="40"/>
    </row>
    <row r="827" spans="1:28" x14ac:dyDescent="0.25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AB827" s="40"/>
    </row>
    <row r="828" spans="1:28" x14ac:dyDescent="0.25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AB828" s="40"/>
    </row>
    <row r="829" spans="1:28" x14ac:dyDescent="0.25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AB829" s="40"/>
    </row>
    <row r="830" spans="1:28" x14ac:dyDescent="0.25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AB830" s="40"/>
    </row>
    <row r="831" spans="1:28" x14ac:dyDescent="0.25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AB831" s="40"/>
    </row>
    <row r="832" spans="1:28" x14ac:dyDescent="0.25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AB832" s="40"/>
    </row>
    <row r="833" spans="1:28" x14ac:dyDescent="0.25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AB833" s="40"/>
    </row>
    <row r="834" spans="1:28" x14ac:dyDescent="0.25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AB834" s="40"/>
    </row>
    <row r="835" spans="1:28" x14ac:dyDescent="0.25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AB835" s="40"/>
    </row>
    <row r="836" spans="1:28" x14ac:dyDescent="0.25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AB836" s="40"/>
    </row>
    <row r="837" spans="1:28" x14ac:dyDescent="0.25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AB837" s="40"/>
    </row>
    <row r="838" spans="1:28" x14ac:dyDescent="0.25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AB838" s="40"/>
    </row>
    <row r="839" spans="1:28" x14ac:dyDescent="0.25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AB839" s="40"/>
    </row>
    <row r="840" spans="1:28" x14ac:dyDescent="0.25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AB840" s="40"/>
    </row>
    <row r="841" spans="1:28" x14ac:dyDescent="0.25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AB841" s="40"/>
    </row>
    <row r="842" spans="1:28" x14ac:dyDescent="0.25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AB842" s="40"/>
    </row>
    <row r="843" spans="1:28" x14ac:dyDescent="0.25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AB843" s="40"/>
    </row>
    <row r="844" spans="1:28" x14ac:dyDescent="0.25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AB844" s="40"/>
    </row>
    <row r="845" spans="1:28" x14ac:dyDescent="0.25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AB845" s="40"/>
    </row>
    <row r="846" spans="1:28" x14ac:dyDescent="0.25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AB846" s="40"/>
    </row>
    <row r="847" spans="1:28" x14ac:dyDescent="0.25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AB847" s="40"/>
    </row>
    <row r="848" spans="1:28" x14ac:dyDescent="0.25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AB848" s="40"/>
    </row>
    <row r="849" spans="1:28" x14ac:dyDescent="0.25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AB849" s="40"/>
    </row>
    <row r="850" spans="1:28" x14ac:dyDescent="0.25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AB850" s="40"/>
    </row>
    <row r="851" spans="1:28" x14ac:dyDescent="0.25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AB851" s="40"/>
    </row>
    <row r="852" spans="1:28" x14ac:dyDescent="0.25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AB852" s="40"/>
    </row>
    <row r="853" spans="1:28" x14ac:dyDescent="0.25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AB853" s="40"/>
    </row>
    <row r="854" spans="1:28" x14ac:dyDescent="0.25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AB854" s="40"/>
    </row>
    <row r="855" spans="1:28" x14ac:dyDescent="0.25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AB855" s="40"/>
    </row>
    <row r="856" spans="1:28" x14ac:dyDescent="0.25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AB856" s="40"/>
    </row>
    <row r="857" spans="1:28" x14ac:dyDescent="0.25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AB857" s="40"/>
    </row>
    <row r="858" spans="1:28" x14ac:dyDescent="0.25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AB858" s="40"/>
    </row>
    <row r="859" spans="1:28" x14ac:dyDescent="0.25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AB859" s="40"/>
    </row>
    <row r="860" spans="1:28" x14ac:dyDescent="0.25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AB860" s="40"/>
    </row>
    <row r="861" spans="1:28" x14ac:dyDescent="0.25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AB861" s="40"/>
    </row>
    <row r="862" spans="1:28" x14ac:dyDescent="0.25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AB862" s="40"/>
    </row>
    <row r="863" spans="1:28" x14ac:dyDescent="0.25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AB863" s="40"/>
    </row>
    <row r="864" spans="1:28" x14ac:dyDescent="0.25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AB864" s="40"/>
    </row>
    <row r="865" spans="1:28" x14ac:dyDescent="0.25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AB865" s="40"/>
    </row>
    <row r="866" spans="1:28" x14ac:dyDescent="0.25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AB866" s="40"/>
    </row>
    <row r="867" spans="1:28" x14ac:dyDescent="0.25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AB867" s="40"/>
    </row>
    <row r="868" spans="1:28" x14ac:dyDescent="0.25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AB868" s="40"/>
    </row>
    <row r="869" spans="1:28" x14ac:dyDescent="0.25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AB869" s="40"/>
    </row>
    <row r="870" spans="1:28" x14ac:dyDescent="0.25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AB870" s="40"/>
    </row>
    <row r="871" spans="1:28" x14ac:dyDescent="0.25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AB871" s="40"/>
    </row>
    <row r="872" spans="1:28" x14ac:dyDescent="0.25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AB872" s="40"/>
    </row>
    <row r="873" spans="1:28" x14ac:dyDescent="0.25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AB873" s="40"/>
    </row>
    <row r="874" spans="1:28" x14ac:dyDescent="0.25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AB874" s="40"/>
    </row>
    <row r="875" spans="1:28" x14ac:dyDescent="0.25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AB875" s="40"/>
    </row>
    <row r="876" spans="1:28" x14ac:dyDescent="0.25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AB876" s="40"/>
    </row>
    <row r="877" spans="1:28" x14ac:dyDescent="0.25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AB877" s="40"/>
    </row>
    <row r="878" spans="1:28" x14ac:dyDescent="0.25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AB878" s="40"/>
    </row>
    <row r="879" spans="1:28" x14ac:dyDescent="0.25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AB879" s="40"/>
    </row>
    <row r="880" spans="1:28" x14ac:dyDescent="0.25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AB880" s="40"/>
    </row>
    <row r="881" spans="1:28" x14ac:dyDescent="0.25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AB881" s="40"/>
    </row>
    <row r="882" spans="1:28" x14ac:dyDescent="0.25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AB882" s="40"/>
    </row>
    <row r="883" spans="1:28" x14ac:dyDescent="0.25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AB883" s="40"/>
    </row>
    <row r="884" spans="1:28" x14ac:dyDescent="0.25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AB884" s="40"/>
    </row>
    <row r="885" spans="1:28" x14ac:dyDescent="0.25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AB885" s="40"/>
    </row>
    <row r="886" spans="1:28" x14ac:dyDescent="0.25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AB886" s="40"/>
    </row>
    <row r="887" spans="1:28" x14ac:dyDescent="0.25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AB887" s="40"/>
    </row>
    <row r="888" spans="1:28" x14ac:dyDescent="0.25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AB888" s="40"/>
    </row>
    <row r="889" spans="1:28" x14ac:dyDescent="0.25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AB889" s="40"/>
    </row>
    <row r="890" spans="1:28" x14ac:dyDescent="0.25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AB890" s="40"/>
    </row>
    <row r="891" spans="1:28" x14ac:dyDescent="0.25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AB891" s="40"/>
    </row>
    <row r="892" spans="1:28" x14ac:dyDescent="0.25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AB892" s="40"/>
    </row>
    <row r="893" spans="1:28" x14ac:dyDescent="0.25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AB893" s="40"/>
    </row>
    <row r="894" spans="1:28" x14ac:dyDescent="0.25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AB894" s="40"/>
    </row>
    <row r="895" spans="1:28" x14ac:dyDescent="0.25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AB895" s="40"/>
    </row>
    <row r="896" spans="1:28" x14ac:dyDescent="0.25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AB896" s="40"/>
    </row>
    <row r="897" spans="1:28" x14ac:dyDescent="0.25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AB897" s="40"/>
    </row>
    <row r="898" spans="1:28" x14ac:dyDescent="0.25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AB898" s="40"/>
    </row>
    <row r="899" spans="1:28" x14ac:dyDescent="0.25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AB899" s="40"/>
    </row>
    <row r="900" spans="1:28" x14ac:dyDescent="0.25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AB900" s="40"/>
    </row>
    <row r="901" spans="1:28" x14ac:dyDescent="0.25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AB901" s="40"/>
    </row>
    <row r="902" spans="1:28" x14ac:dyDescent="0.25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AB902" s="40"/>
    </row>
    <row r="903" spans="1:28" x14ac:dyDescent="0.25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AB903" s="40"/>
    </row>
    <row r="904" spans="1:28" x14ac:dyDescent="0.25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AB904" s="40"/>
    </row>
    <row r="905" spans="1:28" x14ac:dyDescent="0.25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AB905" s="40"/>
    </row>
    <row r="906" spans="1:28" x14ac:dyDescent="0.25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AB906" s="40"/>
    </row>
    <row r="907" spans="1:28" x14ac:dyDescent="0.25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AB907" s="40"/>
    </row>
    <row r="908" spans="1:28" x14ac:dyDescent="0.25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AB908" s="40"/>
    </row>
    <row r="909" spans="1:28" x14ac:dyDescent="0.25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AB909" s="40"/>
    </row>
    <row r="910" spans="1:28" x14ac:dyDescent="0.25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AB910" s="40"/>
    </row>
    <row r="911" spans="1:28" x14ac:dyDescent="0.25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AB911" s="40"/>
    </row>
    <row r="912" spans="1:28" x14ac:dyDescent="0.25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AB912" s="40"/>
    </row>
    <row r="913" spans="1:28" x14ac:dyDescent="0.25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AB913" s="40"/>
    </row>
    <row r="914" spans="1:28" x14ac:dyDescent="0.25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AB914" s="40"/>
    </row>
    <row r="915" spans="1:28" x14ac:dyDescent="0.25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AB915" s="40"/>
    </row>
    <row r="916" spans="1:28" x14ac:dyDescent="0.25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AB916" s="40"/>
    </row>
    <row r="917" spans="1:28" x14ac:dyDescent="0.25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AB917" s="40"/>
    </row>
    <row r="918" spans="1:28" x14ac:dyDescent="0.25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AB918" s="40"/>
    </row>
    <row r="919" spans="1:28" x14ac:dyDescent="0.25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AB919" s="40"/>
    </row>
    <row r="920" spans="1:28" x14ac:dyDescent="0.25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AB920" s="40"/>
    </row>
    <row r="921" spans="1:28" x14ac:dyDescent="0.25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AB921" s="40"/>
    </row>
    <row r="922" spans="1:28" x14ac:dyDescent="0.25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AB922" s="40"/>
    </row>
    <row r="923" spans="1:28" x14ac:dyDescent="0.25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AB923" s="40"/>
    </row>
    <row r="924" spans="1:28" x14ac:dyDescent="0.25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AB924" s="40"/>
    </row>
    <row r="925" spans="1:28" x14ac:dyDescent="0.25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AB925" s="40"/>
    </row>
    <row r="926" spans="1:28" x14ac:dyDescent="0.25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AB926" s="40"/>
    </row>
    <row r="927" spans="1:28" x14ac:dyDescent="0.25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AB927" s="40"/>
    </row>
    <row r="928" spans="1:28" x14ac:dyDescent="0.25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AB928" s="40"/>
    </row>
    <row r="929" spans="1:28" x14ac:dyDescent="0.25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AB929" s="40"/>
    </row>
    <row r="930" spans="1:28" x14ac:dyDescent="0.25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AB930" s="40"/>
    </row>
    <row r="931" spans="1:28" x14ac:dyDescent="0.25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AB931" s="40"/>
    </row>
    <row r="932" spans="1:28" x14ac:dyDescent="0.25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AB932" s="40"/>
    </row>
    <row r="933" spans="1:28" x14ac:dyDescent="0.25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AB933" s="40"/>
    </row>
    <row r="934" spans="1:28" x14ac:dyDescent="0.25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AB934" s="40"/>
    </row>
    <row r="935" spans="1:28" x14ac:dyDescent="0.25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AB935" s="40"/>
    </row>
    <row r="936" spans="1:28" x14ac:dyDescent="0.25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AB936" s="40"/>
    </row>
    <row r="937" spans="1:28" x14ac:dyDescent="0.25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AB937" s="40"/>
    </row>
    <row r="938" spans="1:28" x14ac:dyDescent="0.25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AB938" s="40"/>
    </row>
  </sheetData>
  <sheetProtection algorithmName="SHA-512" hashValue="3Sddja3SQd47dHJQOGdhWu3aowj3Ti2d1B0cxMTiQlZRrMGo95n9GWVuRETBwoKn6zRwp9vIFWJab/+wnu+Avw==" saltValue="ELw7nIfBVOMx4xW/3R+zyA==" spinCount="100000" sheet="1" objects="1" scenarios="1" selectLockedCells="1"/>
  <hyperlinks>
    <hyperlink ref="I24" r:id="rId1" xr:uid="{987CD389-C98C-454E-B858-650EFE8BD3DE}"/>
    <hyperlink ref="I25" r:id="rId2" xr:uid="{FB3046B6-B35E-4ED4-A917-22133A208177}"/>
  </hyperlinks>
  <pageMargins left="0.25" right="0.25" top="0.75" bottom="0.75" header="0.3" footer="0.3"/>
  <pageSetup paperSize="9" scale="77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Jarkko Mäkeläinen</dc:creator>
  <cp:keywords/>
  <dc:description/>
  <cp:lastModifiedBy>Jarkko Mäkeläinen</cp:lastModifiedBy>
  <cp:revision/>
  <cp:lastPrinted>2020-01-21T10:33:41Z</cp:lastPrinted>
  <dcterms:created xsi:type="dcterms:W3CDTF">2020-01-11T20:58:52Z</dcterms:created>
  <dcterms:modified xsi:type="dcterms:W3CDTF">2020-01-21T10:34:18Z</dcterms:modified>
  <cp:category/>
  <cp:contentStatus/>
</cp:coreProperties>
</file>